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J:\SPD FOLDERS\Land Use &amp; Transportation\Guidance &amp; Reference Documents\CEQA GUIDELINES\2019 Friant Ranch\Ramboll Work\Publicly posted documents January 2020\"/>
    </mc:Choice>
  </mc:AlternateContent>
  <xr:revisionPtr revIDLastSave="0" documentId="13_ncr:1_{8A2D0EC0-323D-48FF-83D1-CEE008B52586}" xr6:coauthVersionLast="41" xr6:coauthVersionMax="41" xr10:uidLastSave="{00000000-0000-0000-0000-000000000000}"/>
  <bookViews>
    <workbookView xWindow="-120" yWindow="-120" windowWidth="25440" windowHeight="15390" xr2:uid="{C4A966AF-7DB3-4150-8ECE-7784C7287FEA}"/>
  </bookViews>
  <sheets>
    <sheet name="Health Incidences" sheetId="2" r:id="rId1"/>
    <sheet name="Linear Model" sheetId="1" r:id="rId2"/>
    <sheet name="Low2x" sheetId="4" state="hidden" r:id="rId3"/>
    <sheet name="High8x" sheetId="3" state="hidden" r:id="rId4"/>
    <sheet name="Crossref" sheetId="5" state="hidden" r:id="rId5"/>
  </sheets>
  <definedNames>
    <definedName name="_xlnm.Print_Area" localSheetId="0">'Health Incidences'!$A$1:$D$34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8" i="1" l="1"/>
  <c r="H7" i="1"/>
  <c r="H6" i="1"/>
  <c r="AJ14" i="1" l="1"/>
  <c r="AL14" i="1"/>
  <c r="AH14" i="1"/>
  <c r="AM65" i="1" l="1"/>
  <c r="AL57" i="1"/>
  <c r="AM49" i="1"/>
  <c r="AL65" i="1"/>
  <c r="AM81" i="1"/>
  <c r="AM37" i="1"/>
  <c r="AL73" i="1"/>
  <c r="AM61" i="1"/>
  <c r="AL81" i="1"/>
  <c r="AM25" i="1"/>
  <c r="AL49" i="1"/>
  <c r="AM21" i="1"/>
  <c r="AM77" i="1"/>
  <c r="AM45" i="1"/>
  <c r="AM17" i="1"/>
  <c r="AL77" i="1"/>
  <c r="AL61" i="1"/>
  <c r="AL45" i="1"/>
  <c r="AM73" i="1"/>
  <c r="AM57" i="1"/>
  <c r="AM41" i="1"/>
  <c r="AM69" i="1"/>
  <c r="AM53" i="1"/>
  <c r="AM33" i="1"/>
  <c r="AL69" i="1"/>
  <c r="AL53" i="1"/>
  <c r="AM29" i="1"/>
  <c r="AL41" i="1"/>
  <c r="AL29" i="1"/>
  <c r="AL21" i="1"/>
  <c r="AM68" i="1"/>
  <c r="AM52" i="1"/>
  <c r="AM40" i="1"/>
  <c r="AM32" i="1"/>
  <c r="AM16" i="1"/>
  <c r="AL68" i="1"/>
  <c r="AL52" i="1"/>
  <c r="AL32" i="1"/>
  <c r="AL16" i="1"/>
  <c r="AL13" i="1"/>
  <c r="AM79" i="1"/>
  <c r="AM75" i="1"/>
  <c r="AM71" i="1"/>
  <c r="AM67" i="1"/>
  <c r="AM63" i="1"/>
  <c r="AM59" i="1"/>
  <c r="AM55" i="1"/>
  <c r="AM51" i="1"/>
  <c r="AM47" i="1"/>
  <c r="AM43" i="1"/>
  <c r="AM39" i="1"/>
  <c r="AM35" i="1"/>
  <c r="AM31" i="1"/>
  <c r="AM27" i="1"/>
  <c r="AM23" i="1"/>
  <c r="AM19" i="1"/>
  <c r="AM15" i="1"/>
  <c r="AL37" i="1"/>
  <c r="AL17" i="1"/>
  <c r="AM72" i="1"/>
  <c r="AM56" i="1"/>
  <c r="AM44" i="1"/>
  <c r="AM36" i="1"/>
  <c r="AM20" i="1"/>
  <c r="AL72" i="1"/>
  <c r="AL60" i="1"/>
  <c r="AL44" i="1"/>
  <c r="AL24" i="1"/>
  <c r="AM13" i="1"/>
  <c r="AL79" i="1"/>
  <c r="AL75" i="1"/>
  <c r="AL71" i="1"/>
  <c r="AL67" i="1"/>
  <c r="AL63" i="1"/>
  <c r="AL59" i="1"/>
  <c r="AL55" i="1"/>
  <c r="AL51" i="1"/>
  <c r="AL47" i="1"/>
  <c r="AL43" i="1"/>
  <c r="AL39" i="1"/>
  <c r="AL35" i="1"/>
  <c r="AL31" i="1"/>
  <c r="AL27" i="1"/>
  <c r="AL23" i="1"/>
  <c r="AL19" i="1"/>
  <c r="AL15" i="1"/>
  <c r="AL33" i="1"/>
  <c r="AL25" i="1"/>
  <c r="AM80" i="1"/>
  <c r="AM60" i="1"/>
  <c r="AM24" i="1"/>
  <c r="AL80" i="1"/>
  <c r="AL56" i="1"/>
  <c r="AL40" i="1"/>
  <c r="AL20" i="1"/>
  <c r="AM82" i="1"/>
  <c r="AM78" i="1"/>
  <c r="AM74" i="1"/>
  <c r="AM70" i="1"/>
  <c r="AM66" i="1"/>
  <c r="AM62" i="1"/>
  <c r="AM58" i="1"/>
  <c r="AM54" i="1"/>
  <c r="AM50" i="1"/>
  <c r="AM46" i="1"/>
  <c r="AM42" i="1"/>
  <c r="AM38" i="1"/>
  <c r="AM34" i="1"/>
  <c r="AM30" i="1"/>
  <c r="AM26" i="1"/>
  <c r="AM22" i="1"/>
  <c r="AM18" i="1"/>
  <c r="AM14" i="1"/>
  <c r="AM76" i="1"/>
  <c r="AM64" i="1"/>
  <c r="AM48" i="1"/>
  <c r="AM28" i="1"/>
  <c r="AL76" i="1"/>
  <c r="AL64" i="1"/>
  <c r="AL48" i="1"/>
  <c r="AL36" i="1"/>
  <c r="AL28" i="1"/>
  <c r="AL82" i="1"/>
  <c r="AL78" i="1"/>
  <c r="AL74" i="1"/>
  <c r="AL70" i="1"/>
  <c r="AL66" i="1"/>
  <c r="AL62" i="1"/>
  <c r="AL58" i="1"/>
  <c r="AL54" i="1"/>
  <c r="AL50" i="1"/>
  <c r="AL46" i="1"/>
  <c r="AL42" i="1"/>
  <c r="AL38" i="1"/>
  <c r="AL34" i="1"/>
  <c r="AL30" i="1"/>
  <c r="AL26" i="1"/>
  <c r="AL22" i="1"/>
  <c r="AL18" i="1"/>
  <c r="AK81" i="1"/>
  <c r="AK57" i="1"/>
  <c r="AJ13" i="1"/>
  <c r="AK67" i="1"/>
  <c r="AK53" i="1"/>
  <c r="AK77" i="1"/>
  <c r="AK63" i="1"/>
  <c r="AK73" i="1"/>
  <c r="AK35" i="1"/>
  <c r="AK69" i="1"/>
  <c r="AK45" i="1"/>
  <c r="AK31" i="1"/>
  <c r="AK61" i="1"/>
  <c r="AK47" i="1"/>
  <c r="AK79" i="1"/>
  <c r="AK41" i="1"/>
  <c r="AK51" i="1"/>
  <c r="AK37" i="1"/>
  <c r="AK65" i="1"/>
  <c r="AK49" i="1"/>
  <c r="AK33" i="1"/>
  <c r="AK13" i="1"/>
  <c r="AK71" i="1"/>
  <c r="AK55" i="1"/>
  <c r="AK39" i="1"/>
  <c r="AK75" i="1"/>
  <c r="AK59" i="1"/>
  <c r="AK43" i="1"/>
  <c r="AK29" i="1"/>
  <c r="AK27" i="1"/>
  <c r="AK25" i="1"/>
  <c r="AK23" i="1"/>
  <c r="AK21" i="1"/>
  <c r="AK19" i="1"/>
  <c r="AK17" i="1"/>
  <c r="AK15" i="1"/>
  <c r="AJ81" i="1"/>
  <c r="AJ79" i="1"/>
  <c r="AJ77" i="1"/>
  <c r="AJ75" i="1"/>
  <c r="AJ73" i="1"/>
  <c r="AJ71" i="1"/>
  <c r="AJ69" i="1"/>
  <c r="AJ67" i="1"/>
  <c r="AJ65" i="1"/>
  <c r="AJ63" i="1"/>
  <c r="AJ61" i="1"/>
  <c r="AJ59" i="1"/>
  <c r="AJ57" i="1"/>
  <c r="AJ55" i="1"/>
  <c r="AJ53" i="1"/>
  <c r="AJ51" i="1"/>
  <c r="AJ49" i="1"/>
  <c r="AJ47" i="1"/>
  <c r="AJ45" i="1"/>
  <c r="AJ43" i="1"/>
  <c r="AJ41" i="1"/>
  <c r="AJ39" i="1"/>
  <c r="AJ37" i="1"/>
  <c r="AJ35" i="1"/>
  <c r="AJ33" i="1"/>
  <c r="AJ31" i="1"/>
  <c r="AJ29" i="1"/>
  <c r="AJ27" i="1"/>
  <c r="AJ25" i="1"/>
  <c r="AJ23" i="1"/>
  <c r="AJ21" i="1"/>
  <c r="AJ19" i="1"/>
  <c r="AJ17" i="1"/>
  <c r="AJ15" i="1"/>
  <c r="AK82" i="1"/>
  <c r="AK80" i="1"/>
  <c r="AK78" i="1"/>
  <c r="AK76" i="1"/>
  <c r="AK74" i="1"/>
  <c r="AK72" i="1"/>
  <c r="AK70" i="1"/>
  <c r="AK68" i="1"/>
  <c r="AK66" i="1"/>
  <c r="AK64" i="1"/>
  <c r="AK62" i="1"/>
  <c r="AK60" i="1"/>
  <c r="AK58" i="1"/>
  <c r="AK56" i="1"/>
  <c r="AK54" i="1"/>
  <c r="AK52" i="1"/>
  <c r="AK50" i="1"/>
  <c r="AK48" i="1"/>
  <c r="AK46" i="1"/>
  <c r="AK44" i="1"/>
  <c r="AK42" i="1"/>
  <c r="AK40" i="1"/>
  <c r="AK38" i="1"/>
  <c r="AK36" i="1"/>
  <c r="AK34" i="1"/>
  <c r="AK32" i="1"/>
  <c r="AK30" i="1"/>
  <c r="AK28" i="1"/>
  <c r="AK26" i="1"/>
  <c r="AK24" i="1"/>
  <c r="AK22" i="1"/>
  <c r="AK20" i="1"/>
  <c r="AK18" i="1"/>
  <c r="AK16" i="1"/>
  <c r="AK14" i="1"/>
  <c r="AJ82" i="1"/>
  <c r="AJ80" i="1"/>
  <c r="AJ78" i="1"/>
  <c r="AJ76" i="1"/>
  <c r="AJ74" i="1"/>
  <c r="AJ72" i="1"/>
  <c r="AJ70" i="1"/>
  <c r="AJ68" i="1"/>
  <c r="AJ66" i="1"/>
  <c r="AJ64" i="1"/>
  <c r="AJ62" i="1"/>
  <c r="AJ60" i="1"/>
  <c r="AJ58" i="1"/>
  <c r="AJ56" i="1"/>
  <c r="AJ54" i="1"/>
  <c r="AJ52" i="1"/>
  <c r="AJ50" i="1"/>
  <c r="AJ48" i="1"/>
  <c r="AJ46" i="1"/>
  <c r="AJ44" i="1"/>
  <c r="AJ42" i="1"/>
  <c r="AJ40" i="1"/>
  <c r="AJ38" i="1"/>
  <c r="AJ36" i="1"/>
  <c r="AJ34" i="1"/>
  <c r="AJ32" i="1"/>
  <c r="AJ30" i="1"/>
  <c r="AJ28" i="1"/>
  <c r="AJ26" i="1"/>
  <c r="AJ24" i="1"/>
  <c r="AJ22" i="1"/>
  <c r="AJ20" i="1"/>
  <c r="AJ18" i="1"/>
  <c r="AJ16" i="1"/>
  <c r="AI59" i="1"/>
  <c r="AI55" i="1"/>
  <c r="AI51" i="1"/>
  <c r="AI47" i="1"/>
  <c r="AI79" i="1"/>
  <c r="AI63" i="1"/>
  <c r="AI75" i="1"/>
  <c r="AI43" i="1"/>
  <c r="AI71" i="1"/>
  <c r="AI39" i="1"/>
  <c r="AI67" i="1"/>
  <c r="AI35" i="1"/>
  <c r="AH75" i="1"/>
  <c r="AH67" i="1"/>
  <c r="AH59" i="1"/>
  <c r="AH51" i="1"/>
  <c r="AH39" i="1"/>
  <c r="AH31" i="1"/>
  <c r="AH27" i="1"/>
  <c r="AH23" i="1"/>
  <c r="AH19" i="1"/>
  <c r="AH15" i="1"/>
  <c r="AI80" i="1"/>
  <c r="AI72" i="1"/>
  <c r="AI68" i="1"/>
  <c r="AI56" i="1"/>
  <c r="AI48" i="1"/>
  <c r="AI44" i="1"/>
  <c r="AI40" i="1"/>
  <c r="AI32" i="1"/>
  <c r="AI24" i="1"/>
  <c r="AH80" i="1"/>
  <c r="AH72" i="1"/>
  <c r="AH64" i="1"/>
  <c r="AH56" i="1"/>
  <c r="AH52" i="1"/>
  <c r="AH44" i="1"/>
  <c r="AH40" i="1"/>
  <c r="AH36" i="1"/>
  <c r="AH32" i="1"/>
  <c r="AH16" i="1"/>
  <c r="AH13" i="1"/>
  <c r="AI81" i="1"/>
  <c r="AI77" i="1"/>
  <c r="AI73" i="1"/>
  <c r="AI69" i="1"/>
  <c r="AI65" i="1"/>
  <c r="AI61" i="1"/>
  <c r="AI57" i="1"/>
  <c r="AI53" i="1"/>
  <c r="AI49" i="1"/>
  <c r="AI45" i="1"/>
  <c r="AI41" i="1"/>
  <c r="AI37" i="1"/>
  <c r="AI33" i="1"/>
  <c r="AI29" i="1"/>
  <c r="AI25" i="1"/>
  <c r="AI21" i="1"/>
  <c r="AI17" i="1"/>
  <c r="AH81" i="1"/>
  <c r="AH73" i="1"/>
  <c r="AH65" i="1"/>
  <c r="AH53" i="1"/>
  <c r="AH45" i="1"/>
  <c r="AH41" i="1"/>
  <c r="AH33" i="1"/>
  <c r="AH29" i="1"/>
  <c r="AH25" i="1"/>
  <c r="AH21" i="1"/>
  <c r="AH17" i="1"/>
  <c r="AI82" i="1"/>
  <c r="AI78" i="1"/>
  <c r="AI74" i="1"/>
  <c r="AI70" i="1"/>
  <c r="AI66" i="1"/>
  <c r="AI62" i="1"/>
  <c r="AI58" i="1"/>
  <c r="AI54" i="1"/>
  <c r="AI50" i="1"/>
  <c r="AI46" i="1"/>
  <c r="AI42" i="1"/>
  <c r="AI38" i="1"/>
  <c r="AI34" i="1"/>
  <c r="AI30" i="1"/>
  <c r="AI26" i="1"/>
  <c r="AI22" i="1"/>
  <c r="AI18" i="1"/>
  <c r="AI14" i="1"/>
  <c r="AI31" i="1"/>
  <c r="AI27" i="1"/>
  <c r="AI23" i="1"/>
  <c r="AI19" i="1"/>
  <c r="AI15" i="1"/>
  <c r="AH79" i="1"/>
  <c r="AH71" i="1"/>
  <c r="AH63" i="1"/>
  <c r="AH55" i="1"/>
  <c r="AH47" i="1"/>
  <c r="AH43" i="1"/>
  <c r="AH35" i="1"/>
  <c r="AI76" i="1"/>
  <c r="AI64" i="1"/>
  <c r="AI60" i="1"/>
  <c r="AI52" i="1"/>
  <c r="AI36" i="1"/>
  <c r="AI28" i="1"/>
  <c r="AI20" i="1"/>
  <c r="AI16" i="1"/>
  <c r="AH76" i="1"/>
  <c r="AH68" i="1"/>
  <c r="AH60" i="1"/>
  <c r="AH48" i="1"/>
  <c r="AH28" i="1"/>
  <c r="AH24" i="1"/>
  <c r="AH20" i="1"/>
  <c r="AI13" i="1"/>
  <c r="AH77" i="1"/>
  <c r="AH69" i="1"/>
  <c r="AH61" i="1"/>
  <c r="AH57" i="1"/>
  <c r="AH49" i="1"/>
  <c r="AH37" i="1"/>
  <c r="AH82" i="1"/>
  <c r="AH78" i="1"/>
  <c r="AH74" i="1"/>
  <c r="AH70" i="1"/>
  <c r="AH66" i="1"/>
  <c r="AH62" i="1"/>
  <c r="AH58" i="1"/>
  <c r="AH54" i="1"/>
  <c r="AH50" i="1"/>
  <c r="AH46" i="1"/>
  <c r="AH42" i="1"/>
  <c r="AH38" i="1"/>
  <c r="AH34" i="1"/>
  <c r="AH30" i="1"/>
  <c r="AH26" i="1"/>
  <c r="AH22" i="1"/>
  <c r="AH18" i="1"/>
  <c r="U14" i="1"/>
  <c r="U15" i="1"/>
  <c r="U16" i="1"/>
  <c r="U17" i="1"/>
  <c r="U18" i="1"/>
  <c r="AA18" i="1" s="1"/>
  <c r="U19" i="1"/>
  <c r="U20" i="1"/>
  <c r="U21" i="1"/>
  <c r="U22" i="1"/>
  <c r="U23" i="1"/>
  <c r="U24" i="1"/>
  <c r="U25" i="1"/>
  <c r="U26" i="1"/>
  <c r="AA26" i="1" s="1"/>
  <c r="AG26" i="1" s="1"/>
  <c r="U27" i="1"/>
  <c r="U28" i="1"/>
  <c r="U29" i="1"/>
  <c r="U30" i="1"/>
  <c r="U31" i="1"/>
  <c r="U32" i="1"/>
  <c r="U33" i="1"/>
  <c r="U34" i="1"/>
  <c r="U35" i="1"/>
  <c r="U36" i="1"/>
  <c r="U37" i="1"/>
  <c r="U38" i="1"/>
  <c r="U39" i="1"/>
  <c r="U40" i="1"/>
  <c r="U41" i="1"/>
  <c r="U42" i="1"/>
  <c r="U43" i="1"/>
  <c r="U44" i="1"/>
  <c r="U45" i="1"/>
  <c r="U46" i="1"/>
  <c r="U47" i="1"/>
  <c r="U48" i="1"/>
  <c r="U49" i="1"/>
  <c r="U50" i="1"/>
  <c r="U51" i="1"/>
  <c r="U52" i="1"/>
  <c r="U53" i="1"/>
  <c r="U54" i="1"/>
  <c r="U55" i="1"/>
  <c r="U56" i="1"/>
  <c r="U57" i="1"/>
  <c r="U58" i="1"/>
  <c r="U59" i="1"/>
  <c r="U60" i="1"/>
  <c r="U61" i="1"/>
  <c r="U62" i="1"/>
  <c r="U63" i="1"/>
  <c r="U64" i="1"/>
  <c r="U65" i="1"/>
  <c r="U66" i="1"/>
  <c r="U67" i="1"/>
  <c r="U68" i="1"/>
  <c r="U69" i="1"/>
  <c r="U70" i="1"/>
  <c r="U71" i="1"/>
  <c r="U72" i="1"/>
  <c r="U73" i="1"/>
  <c r="U74" i="1"/>
  <c r="U75" i="1"/>
  <c r="U76" i="1"/>
  <c r="U77" i="1"/>
  <c r="U78" i="1"/>
  <c r="U79" i="1"/>
  <c r="U80" i="1"/>
  <c r="U81" i="1"/>
  <c r="U82" i="1"/>
  <c r="T14" i="1"/>
  <c r="T15" i="1"/>
  <c r="T16" i="1"/>
  <c r="T17" i="1"/>
  <c r="T18" i="1"/>
  <c r="T19" i="1"/>
  <c r="T20" i="1"/>
  <c r="T21" i="1"/>
  <c r="T22" i="1"/>
  <c r="T23" i="1"/>
  <c r="T24" i="1"/>
  <c r="T25" i="1"/>
  <c r="T26" i="1"/>
  <c r="Z26" i="1" s="1"/>
  <c r="T27" i="1"/>
  <c r="T28" i="1"/>
  <c r="T29" i="1"/>
  <c r="T30" i="1"/>
  <c r="T31" i="1"/>
  <c r="T32" i="1"/>
  <c r="T33" i="1"/>
  <c r="T34" i="1"/>
  <c r="T35" i="1"/>
  <c r="T36" i="1"/>
  <c r="T37" i="1"/>
  <c r="T38" i="1"/>
  <c r="T39" i="1"/>
  <c r="T40" i="1"/>
  <c r="T41" i="1"/>
  <c r="T42" i="1"/>
  <c r="T43" i="1"/>
  <c r="T44" i="1"/>
  <c r="T45" i="1"/>
  <c r="T46" i="1"/>
  <c r="T47" i="1"/>
  <c r="T48" i="1"/>
  <c r="T49" i="1"/>
  <c r="T50" i="1"/>
  <c r="T51" i="1"/>
  <c r="T52" i="1"/>
  <c r="T53" i="1"/>
  <c r="T54" i="1"/>
  <c r="T55" i="1"/>
  <c r="T56" i="1"/>
  <c r="T57" i="1"/>
  <c r="T58" i="1"/>
  <c r="T59" i="1"/>
  <c r="T60" i="1"/>
  <c r="T61" i="1"/>
  <c r="T62" i="1"/>
  <c r="T63" i="1"/>
  <c r="T64" i="1"/>
  <c r="T65" i="1"/>
  <c r="T66" i="1"/>
  <c r="T67" i="1"/>
  <c r="T68" i="1"/>
  <c r="T69" i="1"/>
  <c r="T70" i="1"/>
  <c r="T71" i="1"/>
  <c r="T72" i="1"/>
  <c r="T73" i="1"/>
  <c r="T74" i="1"/>
  <c r="T75" i="1"/>
  <c r="T76" i="1"/>
  <c r="T77" i="1"/>
  <c r="T78" i="1"/>
  <c r="T79" i="1"/>
  <c r="T80" i="1"/>
  <c r="T81" i="1"/>
  <c r="T82" i="1"/>
  <c r="S27" i="1"/>
  <c r="S28" i="1"/>
  <c r="S29" i="1"/>
  <c r="S30" i="1"/>
  <c r="S31" i="1"/>
  <c r="S32" i="1"/>
  <c r="S33" i="1"/>
  <c r="S34" i="1"/>
  <c r="Y34" i="1" s="1"/>
  <c r="AE34" i="1" s="1"/>
  <c r="S35" i="1"/>
  <c r="S36" i="1"/>
  <c r="S37" i="1"/>
  <c r="S38" i="1"/>
  <c r="S39" i="1"/>
  <c r="S40" i="1"/>
  <c r="S41" i="1"/>
  <c r="S42" i="1"/>
  <c r="Y42" i="1" s="1"/>
  <c r="S43" i="1"/>
  <c r="S44" i="1"/>
  <c r="S45" i="1"/>
  <c r="S46" i="1"/>
  <c r="AE46" i="1" s="1"/>
  <c r="S47" i="1"/>
  <c r="S48" i="1"/>
  <c r="S49" i="1"/>
  <c r="S50" i="1"/>
  <c r="Y50" i="1" s="1"/>
  <c r="S51" i="1"/>
  <c r="S52" i="1"/>
  <c r="S53" i="1"/>
  <c r="S54" i="1"/>
  <c r="S55" i="1"/>
  <c r="S56" i="1"/>
  <c r="S57" i="1"/>
  <c r="S58" i="1"/>
  <c r="Y58" i="1" s="1"/>
  <c r="S59" i="1"/>
  <c r="S60" i="1"/>
  <c r="S61" i="1"/>
  <c r="S62" i="1"/>
  <c r="S63" i="1"/>
  <c r="Y63" i="1" s="1"/>
  <c r="AE63" i="1" s="1"/>
  <c r="S64" i="1"/>
  <c r="Y64" i="1" s="1"/>
  <c r="S65" i="1"/>
  <c r="S66" i="1"/>
  <c r="S67" i="1"/>
  <c r="S68" i="1"/>
  <c r="S69" i="1"/>
  <c r="S70" i="1"/>
  <c r="AE70" i="1" s="1"/>
  <c r="S71" i="1"/>
  <c r="S72" i="1"/>
  <c r="S73" i="1"/>
  <c r="S74" i="1"/>
  <c r="Y74" i="1" s="1"/>
  <c r="S75" i="1"/>
  <c r="S76" i="1"/>
  <c r="S77" i="1"/>
  <c r="S78" i="1"/>
  <c r="S79" i="1"/>
  <c r="S80" i="1"/>
  <c r="S81" i="1"/>
  <c r="S82" i="1"/>
  <c r="S14" i="1"/>
  <c r="S15" i="1"/>
  <c r="S16" i="1"/>
  <c r="Y16" i="1" s="1"/>
  <c r="AE16" i="1" s="1"/>
  <c r="S17" i="1"/>
  <c r="S18" i="1"/>
  <c r="S19" i="1"/>
  <c r="S20" i="1"/>
  <c r="S21" i="1"/>
  <c r="Y21" i="1" s="1"/>
  <c r="S22" i="1"/>
  <c r="S23" i="1"/>
  <c r="S24" i="1"/>
  <c r="S25" i="1"/>
  <c r="S26" i="1"/>
  <c r="R37" i="1"/>
  <c r="R38" i="1"/>
  <c r="R39" i="1"/>
  <c r="R40" i="1"/>
  <c r="R41" i="1"/>
  <c r="R42" i="1"/>
  <c r="R43" i="1"/>
  <c r="R44" i="1"/>
  <c r="X44" i="1" s="1"/>
  <c r="AD44" i="1" s="1"/>
  <c r="R45" i="1"/>
  <c r="R46" i="1"/>
  <c r="R47" i="1"/>
  <c r="X47" i="1" s="1"/>
  <c r="AD47" i="1" s="1"/>
  <c r="R48" i="1"/>
  <c r="R49" i="1"/>
  <c r="R50" i="1"/>
  <c r="R51" i="1"/>
  <c r="R52" i="1"/>
  <c r="R53" i="1"/>
  <c r="R54" i="1"/>
  <c r="R55" i="1"/>
  <c r="R56" i="1"/>
  <c r="R57" i="1"/>
  <c r="R58" i="1"/>
  <c r="R59" i="1"/>
  <c r="R60" i="1"/>
  <c r="X60" i="1" s="1"/>
  <c r="R61" i="1"/>
  <c r="R62" i="1"/>
  <c r="R63" i="1"/>
  <c r="R64" i="1"/>
  <c r="R65" i="1"/>
  <c r="R66" i="1"/>
  <c r="R67" i="1"/>
  <c r="R68" i="1"/>
  <c r="R69" i="1"/>
  <c r="X69" i="1" s="1"/>
  <c r="AD69" i="1" s="1"/>
  <c r="R70" i="1"/>
  <c r="R71" i="1"/>
  <c r="R72" i="1"/>
  <c r="X72" i="1" s="1"/>
  <c r="R73" i="1"/>
  <c r="R74" i="1"/>
  <c r="R75" i="1"/>
  <c r="R76" i="1"/>
  <c r="X76" i="1" s="1"/>
  <c r="R77" i="1"/>
  <c r="X77" i="1" s="1"/>
  <c r="R78" i="1"/>
  <c r="R79" i="1"/>
  <c r="R80" i="1"/>
  <c r="R81" i="1"/>
  <c r="R82" i="1"/>
  <c r="R27" i="1"/>
  <c r="R28" i="1"/>
  <c r="R29" i="1"/>
  <c r="R30" i="1"/>
  <c r="X30" i="1" s="1"/>
  <c r="R31" i="1"/>
  <c r="R32" i="1"/>
  <c r="R33" i="1"/>
  <c r="R34" i="1"/>
  <c r="R35" i="1"/>
  <c r="R36" i="1"/>
  <c r="R14" i="1"/>
  <c r="R15" i="1"/>
  <c r="X15" i="1" s="1"/>
  <c r="R16" i="1"/>
  <c r="X16" i="1" s="1"/>
  <c r="AD16" i="1" s="1"/>
  <c r="R17" i="1"/>
  <c r="R18" i="1"/>
  <c r="R19" i="1"/>
  <c r="X19" i="1" s="1"/>
  <c r="R20" i="1"/>
  <c r="R21" i="1"/>
  <c r="R22" i="1"/>
  <c r="R23" i="1"/>
  <c r="R24" i="1"/>
  <c r="X24" i="1" s="1"/>
  <c r="AD24" i="1" s="1"/>
  <c r="R25" i="1"/>
  <c r="R26" i="1"/>
  <c r="Q14" i="1"/>
  <c r="Q15" i="1"/>
  <c r="Q16" i="1"/>
  <c r="Q17" i="1"/>
  <c r="Q18" i="1"/>
  <c r="W18" i="1" s="1"/>
  <c r="AC18" i="1" s="1"/>
  <c r="Q19" i="1"/>
  <c r="Q20" i="1"/>
  <c r="Q21" i="1"/>
  <c r="Q22" i="1"/>
  <c r="Q23" i="1"/>
  <c r="Q24" i="1"/>
  <c r="Q25" i="1"/>
  <c r="Q26" i="1"/>
  <c r="W26" i="1" s="1"/>
  <c r="AC26" i="1" s="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Q68" i="1"/>
  <c r="Q69" i="1"/>
  <c r="Q70" i="1"/>
  <c r="Q71" i="1"/>
  <c r="Q72" i="1"/>
  <c r="Q73" i="1"/>
  <c r="Q74" i="1"/>
  <c r="Q75" i="1"/>
  <c r="Q76" i="1"/>
  <c r="Q77" i="1"/>
  <c r="Q78" i="1"/>
  <c r="Q79" i="1"/>
  <c r="Q80" i="1"/>
  <c r="Q81" i="1"/>
  <c r="Q82" i="1"/>
  <c r="X25" i="1"/>
  <c r="P14" i="1"/>
  <c r="P15" i="1"/>
  <c r="P16" i="1"/>
  <c r="V16" i="1" s="1"/>
  <c r="P17" i="1"/>
  <c r="V17" i="1" s="1"/>
  <c r="P18" i="1"/>
  <c r="P19" i="1"/>
  <c r="V19" i="1" s="1"/>
  <c r="AB19" i="1" s="1"/>
  <c r="P20" i="1"/>
  <c r="V20" i="1" s="1"/>
  <c r="P21" i="1"/>
  <c r="P22" i="1"/>
  <c r="P23" i="1"/>
  <c r="P24" i="1"/>
  <c r="P25" i="1"/>
  <c r="P26" i="1"/>
  <c r="V26" i="1" s="1"/>
  <c r="AB26" i="1" s="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P66" i="1"/>
  <c r="P67" i="1"/>
  <c r="P68" i="1"/>
  <c r="P69" i="1"/>
  <c r="P70" i="1"/>
  <c r="P71" i="1"/>
  <c r="P72" i="1"/>
  <c r="P73" i="1"/>
  <c r="P74" i="1"/>
  <c r="P75" i="1"/>
  <c r="P76" i="1"/>
  <c r="P77" i="1"/>
  <c r="P78" i="1"/>
  <c r="P79" i="1"/>
  <c r="P80" i="1"/>
  <c r="P81" i="1"/>
  <c r="P82"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2" i="1"/>
  <c r="O73" i="1"/>
  <c r="O74" i="1"/>
  <c r="O75" i="1"/>
  <c r="O76" i="1"/>
  <c r="O77" i="1"/>
  <c r="O78" i="1"/>
  <c r="O79" i="1"/>
  <c r="O80" i="1"/>
  <c r="O81" i="1"/>
  <c r="O82" i="1"/>
  <c r="N14" i="1"/>
  <c r="N15" i="1"/>
  <c r="N16" i="1"/>
  <c r="N17" i="1"/>
  <c r="N18" i="1"/>
  <c r="N19" i="1"/>
  <c r="N20" i="1"/>
  <c r="N21" i="1"/>
  <c r="N22" i="1"/>
  <c r="N23" i="1"/>
  <c r="N24" i="1"/>
  <c r="N25" i="1"/>
  <c r="Z25" i="1" s="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M27" i="1"/>
  <c r="M28" i="1"/>
  <c r="M29" i="1"/>
  <c r="M30" i="1"/>
  <c r="M31" i="1"/>
  <c r="Y31" i="1" s="1"/>
  <c r="M32" i="1"/>
  <c r="M33" i="1"/>
  <c r="M34" i="1"/>
  <c r="M35" i="1"/>
  <c r="M36" i="1"/>
  <c r="M37" i="1"/>
  <c r="M38" i="1"/>
  <c r="M39" i="1"/>
  <c r="M40" i="1"/>
  <c r="M41" i="1"/>
  <c r="M42" i="1"/>
  <c r="M43" i="1"/>
  <c r="M44" i="1"/>
  <c r="M45" i="1"/>
  <c r="M46" i="1"/>
  <c r="M47" i="1"/>
  <c r="Y47" i="1" s="1"/>
  <c r="M48" i="1"/>
  <c r="M49" i="1"/>
  <c r="M50" i="1"/>
  <c r="M51" i="1"/>
  <c r="M52" i="1"/>
  <c r="M53" i="1"/>
  <c r="M54" i="1"/>
  <c r="M55" i="1"/>
  <c r="M56" i="1"/>
  <c r="M57" i="1"/>
  <c r="M58" i="1"/>
  <c r="M59" i="1"/>
  <c r="M60" i="1"/>
  <c r="M61" i="1"/>
  <c r="Y61" i="1" s="1"/>
  <c r="M62" i="1"/>
  <c r="M63" i="1"/>
  <c r="M64" i="1"/>
  <c r="M65" i="1"/>
  <c r="M66" i="1"/>
  <c r="M67" i="1"/>
  <c r="M68" i="1"/>
  <c r="M69" i="1"/>
  <c r="Y69" i="1" s="1"/>
  <c r="AE69" i="1" s="1"/>
  <c r="M70" i="1"/>
  <c r="M71" i="1"/>
  <c r="M72" i="1"/>
  <c r="M73" i="1"/>
  <c r="M74" i="1"/>
  <c r="M75" i="1"/>
  <c r="M76" i="1"/>
  <c r="M77" i="1"/>
  <c r="Y77" i="1" s="1"/>
  <c r="AE77" i="1" s="1"/>
  <c r="M78" i="1"/>
  <c r="M79" i="1"/>
  <c r="M80" i="1"/>
  <c r="M81" i="1"/>
  <c r="M82" i="1"/>
  <c r="M14" i="1"/>
  <c r="M15" i="1"/>
  <c r="M16" i="1"/>
  <c r="M17" i="1"/>
  <c r="Y17" i="1" s="1"/>
  <c r="AE17" i="1" s="1"/>
  <c r="M18" i="1"/>
  <c r="M19" i="1"/>
  <c r="M20" i="1"/>
  <c r="M21" i="1"/>
  <c r="M22" i="1"/>
  <c r="M23" i="1"/>
  <c r="M24" i="1"/>
  <c r="M25" i="1"/>
  <c r="Y25" i="1" s="1"/>
  <c r="M26" i="1"/>
  <c r="L41" i="1"/>
  <c r="L42" i="1"/>
  <c r="L43" i="1"/>
  <c r="L44" i="1"/>
  <c r="L45" i="1"/>
  <c r="L46" i="1"/>
  <c r="X46" i="1" s="1"/>
  <c r="L47" i="1"/>
  <c r="L48" i="1"/>
  <c r="X48" i="1" s="1"/>
  <c r="AD48" i="1" s="1"/>
  <c r="L49" i="1"/>
  <c r="L50" i="1"/>
  <c r="X50" i="1" s="1"/>
  <c r="L51" i="1"/>
  <c r="L52" i="1"/>
  <c r="L53" i="1"/>
  <c r="L54" i="1"/>
  <c r="L55" i="1"/>
  <c r="L56" i="1"/>
  <c r="X56" i="1" s="1"/>
  <c r="AD56" i="1" s="1"/>
  <c r="L57" i="1"/>
  <c r="L58" i="1"/>
  <c r="X58" i="1" s="1"/>
  <c r="L59" i="1"/>
  <c r="L60" i="1"/>
  <c r="L61" i="1"/>
  <c r="L62" i="1"/>
  <c r="L63" i="1"/>
  <c r="L64" i="1"/>
  <c r="X64" i="1" s="1"/>
  <c r="L65" i="1"/>
  <c r="L66" i="1"/>
  <c r="L67" i="1"/>
  <c r="L68" i="1"/>
  <c r="L69" i="1"/>
  <c r="L70" i="1"/>
  <c r="L71" i="1"/>
  <c r="L72" i="1"/>
  <c r="L73" i="1"/>
  <c r="L74" i="1"/>
  <c r="L75" i="1"/>
  <c r="L76" i="1"/>
  <c r="L77" i="1"/>
  <c r="L78" i="1"/>
  <c r="X78" i="1" s="1"/>
  <c r="L79" i="1"/>
  <c r="L80" i="1"/>
  <c r="L81" i="1"/>
  <c r="L82" i="1"/>
  <c r="L37" i="1"/>
  <c r="L38" i="1"/>
  <c r="L39" i="1"/>
  <c r="L40" i="1"/>
  <c r="L27" i="1"/>
  <c r="L28" i="1"/>
  <c r="L29" i="1"/>
  <c r="L30" i="1"/>
  <c r="L31" i="1"/>
  <c r="L32" i="1"/>
  <c r="L33" i="1"/>
  <c r="L34" i="1"/>
  <c r="L35" i="1"/>
  <c r="L36" i="1"/>
  <c r="L14" i="1"/>
  <c r="L15" i="1"/>
  <c r="L16" i="1"/>
  <c r="L17" i="1"/>
  <c r="L18" i="1"/>
  <c r="L19" i="1"/>
  <c r="L20" i="1"/>
  <c r="L21" i="1"/>
  <c r="L22" i="1"/>
  <c r="L23" i="1"/>
  <c r="L24" i="1"/>
  <c r="L25" i="1"/>
  <c r="L26" i="1"/>
  <c r="X26" i="1" s="1"/>
  <c r="K14" i="1"/>
  <c r="W14" i="1" s="1"/>
  <c r="AC14" i="1" s="1"/>
  <c r="K15" i="1"/>
  <c r="K16" i="1"/>
  <c r="K17" i="1"/>
  <c r="W17" i="1" s="1"/>
  <c r="K18" i="1"/>
  <c r="K19" i="1"/>
  <c r="K20" i="1"/>
  <c r="K21" i="1"/>
  <c r="K22" i="1"/>
  <c r="W22" i="1" s="1"/>
  <c r="AC22" i="1" s="1"/>
  <c r="K23" i="1"/>
  <c r="K24" i="1"/>
  <c r="K25" i="1"/>
  <c r="W25" i="1" s="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J14" i="1"/>
  <c r="J15" i="1"/>
  <c r="J16" i="1"/>
  <c r="J17" i="1"/>
  <c r="J18" i="1"/>
  <c r="J19" i="1"/>
  <c r="J20" i="1"/>
  <c r="J21" i="1"/>
  <c r="V21" i="1" s="1"/>
  <c r="AB21" i="1" s="1"/>
  <c r="J22" i="1"/>
  <c r="J23" i="1"/>
  <c r="J24" i="1"/>
  <c r="J25" i="1"/>
  <c r="J26" i="1"/>
  <c r="J27" i="1"/>
  <c r="J28" i="1"/>
  <c r="J29" i="1"/>
  <c r="J30" i="1"/>
  <c r="J31" i="1"/>
  <c r="J32" i="1"/>
  <c r="J33" i="1"/>
  <c r="J34" i="1"/>
  <c r="J35" i="1"/>
  <c r="J36" i="1"/>
  <c r="J37" i="1"/>
  <c r="J38" i="1"/>
  <c r="J39" i="1"/>
  <c r="J40" i="1"/>
  <c r="J41" i="1"/>
  <c r="J42" i="1"/>
  <c r="J43" i="1"/>
  <c r="J44"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79" i="1"/>
  <c r="J80" i="1"/>
  <c r="J81" i="1"/>
  <c r="J82" i="1"/>
  <c r="V14" i="1"/>
  <c r="AB14" i="1" s="1"/>
  <c r="X14" i="1"/>
  <c r="AD14" i="1" s="1"/>
  <c r="Y14" i="1"/>
  <c r="AE14" i="1" s="1"/>
  <c r="Z14" i="1"/>
  <c r="AA14" i="1"/>
  <c r="V15" i="1"/>
  <c r="AB15" i="1" s="1"/>
  <c r="W15" i="1"/>
  <c r="AC15" i="1" s="1"/>
  <c r="Y15" i="1"/>
  <c r="Z15" i="1"/>
  <c r="AA15" i="1"/>
  <c r="AG15" i="1" s="1"/>
  <c r="AF15" i="1"/>
  <c r="W16" i="1"/>
  <c r="Z16" i="1"/>
  <c r="AF16" i="1"/>
  <c r="X17" i="1"/>
  <c r="AD17" i="1" s="1"/>
  <c r="Z17" i="1"/>
  <c r="AF17" i="1" s="1"/>
  <c r="AA17" i="1"/>
  <c r="AG17" i="1"/>
  <c r="X18" i="1"/>
  <c r="AD18" i="1" s="1"/>
  <c r="W19" i="1"/>
  <c r="AC19" i="1" s="1"/>
  <c r="W20" i="1"/>
  <c r="Z21" i="1"/>
  <c r="AF21" i="1" s="1"/>
  <c r="V22" i="1"/>
  <c r="AB22" i="1" s="1"/>
  <c r="X22" i="1"/>
  <c r="AD22" i="1" s="1"/>
  <c r="Y22" i="1"/>
  <c r="AE22" i="1" s="1"/>
  <c r="Z22" i="1"/>
  <c r="AA22" i="1"/>
  <c r="V23" i="1"/>
  <c r="AB23" i="1" s="1"/>
  <c r="W23" i="1"/>
  <c r="AC23" i="1" s="1"/>
  <c r="X23" i="1"/>
  <c r="Y23" i="1"/>
  <c r="Z23" i="1"/>
  <c r="AA23" i="1"/>
  <c r="AG23" i="1" s="1"/>
  <c r="V24" i="1"/>
  <c r="W24" i="1"/>
  <c r="Z24" i="1"/>
  <c r="AF24" i="1"/>
  <c r="V25" i="1"/>
  <c r="AA25" i="1"/>
  <c r="AG25" i="1"/>
  <c r="X27" i="1"/>
  <c r="Y27" i="1"/>
  <c r="AE27" i="1" s="1"/>
  <c r="X28" i="1"/>
  <c r="AD28" i="1" s="1"/>
  <c r="X29" i="1"/>
  <c r="AD29" i="1" s="1"/>
  <c r="Y29" i="1"/>
  <c r="AE29" i="1" s="1"/>
  <c r="Y30" i="1"/>
  <c r="AE30" i="1"/>
  <c r="X35" i="1"/>
  <c r="Y35" i="1"/>
  <c r="AE35" i="1" s="1"/>
  <c r="AD35" i="1"/>
  <c r="X36" i="1"/>
  <c r="AD36" i="1" s="1"/>
  <c r="Y36" i="1"/>
  <c r="X41" i="1"/>
  <c r="AD41" i="1"/>
  <c r="X42" i="1"/>
  <c r="AD42" i="1" s="1"/>
  <c r="Y43" i="1"/>
  <c r="AE43" i="1" s="1"/>
  <c r="X45" i="1"/>
  <c r="Y45" i="1"/>
  <c r="AE45" i="1" s="1"/>
  <c r="AD45" i="1"/>
  <c r="Y46" i="1"/>
  <c r="X49" i="1"/>
  <c r="AD49" i="1" s="1"/>
  <c r="X55" i="1"/>
  <c r="AD55" i="1" s="1"/>
  <c r="Y55" i="1"/>
  <c r="AE55" i="1" s="1"/>
  <c r="X57" i="1"/>
  <c r="AD57" i="1" s="1"/>
  <c r="Y59" i="1"/>
  <c r="AE59" i="1" s="1"/>
  <c r="Y60" i="1"/>
  <c r="X61" i="1"/>
  <c r="AD61" i="1" s="1"/>
  <c r="X62" i="1"/>
  <c r="AD62" i="1" s="1"/>
  <c r="Y62" i="1"/>
  <c r="AE62" i="1" s="1"/>
  <c r="X63" i="1"/>
  <c r="AD63" i="1" s="1"/>
  <c r="X70" i="1"/>
  <c r="AD70" i="1" s="1"/>
  <c r="Y70" i="1"/>
  <c r="X71" i="1"/>
  <c r="AD71" i="1" s="1"/>
  <c r="Y71" i="1"/>
  <c r="X73" i="1"/>
  <c r="AD73" i="1" s="1"/>
  <c r="X74" i="1"/>
  <c r="Y75" i="1"/>
  <c r="AE75" i="1" s="1"/>
  <c r="Y76" i="1"/>
  <c r="Y78" i="1"/>
  <c r="AE78" i="1"/>
  <c r="AD13" i="1"/>
  <c r="AE13" i="1"/>
  <c r="AF13" i="1"/>
  <c r="AG13" i="1"/>
  <c r="AC13" i="1"/>
  <c r="AA13" i="1"/>
  <c r="Z13" i="1"/>
  <c r="Y13" i="1"/>
  <c r="X13" i="1"/>
  <c r="W13" i="1"/>
  <c r="U13" i="1"/>
  <c r="T13" i="1"/>
  <c r="S13" i="1"/>
  <c r="R13" i="1"/>
  <c r="Q13" i="1"/>
  <c r="P13" i="1"/>
  <c r="V13" i="1" s="1"/>
  <c r="M13" i="1"/>
  <c r="L13" i="1"/>
  <c r="O13" i="1"/>
  <c r="N13" i="1"/>
  <c r="J13" i="1"/>
  <c r="K13" i="1"/>
  <c r="AO15" i="1" l="1"/>
  <c r="AO22" i="1"/>
  <c r="AO14" i="1"/>
  <c r="AN22" i="1"/>
  <c r="AN23" i="1"/>
  <c r="AN15" i="1"/>
  <c r="AN26" i="1"/>
  <c r="AN14" i="1"/>
  <c r="AN19" i="1"/>
  <c r="AA21" i="1"/>
  <c r="AA24" i="1"/>
  <c r="AG24" i="1" s="1"/>
  <c r="AA16" i="1"/>
  <c r="AA20" i="1"/>
  <c r="AA19" i="1"/>
  <c r="AG19" i="1" s="1"/>
  <c r="Z20" i="1"/>
  <c r="Z19" i="1"/>
  <c r="AF19" i="1" s="1"/>
  <c r="Z18" i="1"/>
  <c r="AE50" i="1"/>
  <c r="Y72" i="1"/>
  <c r="Y56" i="1"/>
  <c r="AE56" i="1" s="1"/>
  <c r="Y48" i="1"/>
  <c r="AE48" i="1" s="1"/>
  <c r="Y32" i="1"/>
  <c r="AE32" i="1" s="1"/>
  <c r="AE74" i="1"/>
  <c r="AE42" i="1"/>
  <c r="Y73" i="1"/>
  <c r="AE73" i="1" s="1"/>
  <c r="Y57" i="1"/>
  <c r="AE57" i="1" s="1"/>
  <c r="Y49" i="1"/>
  <c r="AE49" i="1" s="1"/>
  <c r="Y41" i="1"/>
  <c r="AE41" i="1" s="1"/>
  <c r="Y33" i="1"/>
  <c r="AE33" i="1" s="1"/>
  <c r="AE58" i="1"/>
  <c r="Y44" i="1"/>
  <c r="AE44" i="1" s="1"/>
  <c r="Y28" i="1"/>
  <c r="AE28" i="1" s="1"/>
  <c r="AE21" i="1"/>
  <c r="Y20" i="1"/>
  <c r="AE20" i="1" s="1"/>
  <c r="Y19" i="1"/>
  <c r="AE19" i="1" s="1"/>
  <c r="Y26" i="1"/>
  <c r="Y18" i="1"/>
  <c r="Y24" i="1"/>
  <c r="AE24" i="1" s="1"/>
  <c r="X75" i="1"/>
  <c r="X59" i="1"/>
  <c r="AD59" i="1" s="1"/>
  <c r="X43" i="1"/>
  <c r="AD43" i="1" s="1"/>
  <c r="AD30" i="1"/>
  <c r="X34" i="1"/>
  <c r="X33" i="1"/>
  <c r="AD33" i="1" s="1"/>
  <c r="X32" i="1"/>
  <c r="AD32" i="1" s="1"/>
  <c r="X31" i="1"/>
  <c r="AD31" i="1" s="1"/>
  <c r="X20" i="1"/>
  <c r="W21" i="1"/>
  <c r="AC21" i="1" s="1"/>
  <c r="X21" i="1"/>
  <c r="AD21" i="1" s="1"/>
  <c r="V18" i="1"/>
  <c r="AG16" i="1"/>
  <c r="AG21" i="1"/>
  <c r="AG20" i="1"/>
  <c r="AF25" i="1"/>
  <c r="AF20" i="1"/>
  <c r="AE61" i="1"/>
  <c r="AE47" i="1"/>
  <c r="AE31" i="1"/>
  <c r="AE71" i="1"/>
  <c r="AE26" i="1"/>
  <c r="AE18" i="1"/>
  <c r="AE25" i="1"/>
  <c r="AD75" i="1"/>
  <c r="AD46" i="1"/>
  <c r="AD58" i="1"/>
  <c r="AD50" i="1"/>
  <c r="AD72" i="1"/>
  <c r="AD76" i="1"/>
  <c r="AD34" i="1"/>
  <c r="AD26" i="1"/>
  <c r="AD25" i="1"/>
  <c r="AO19" i="1"/>
  <c r="AO23" i="1"/>
  <c r="AO18" i="1"/>
  <c r="AB18" i="1"/>
  <c r="AN18" i="1" s="1"/>
  <c r="AF26" i="1"/>
  <c r="AD23" i="1"/>
  <c r="AB24" i="1"/>
  <c r="AN24" i="1" s="1"/>
  <c r="AG14" i="1"/>
  <c r="AD78" i="1"/>
  <c r="AD77" i="1"/>
  <c r="AD64" i="1"/>
  <c r="AN21" i="1"/>
  <c r="AD20" i="1"/>
  <c r="AD15" i="1"/>
  <c r="AD60" i="1"/>
  <c r="AD74" i="1"/>
  <c r="AE72" i="1"/>
  <c r="AC17" i="1"/>
  <c r="AO17" i="1" s="1"/>
  <c r="AE23" i="1"/>
  <c r="AC24" i="1"/>
  <c r="AO24" i="1" s="1"/>
  <c r="AE76" i="1"/>
  <c r="AE64" i="1"/>
  <c r="AE36" i="1"/>
  <c r="AE60" i="1"/>
  <c r="AF23" i="1"/>
  <c r="AF18" i="1"/>
  <c r="AC20" i="1"/>
  <c r="AO20" i="1" s="1"/>
  <c r="AF14" i="1"/>
  <c r="AO26" i="1"/>
  <c r="AG22" i="1"/>
  <c r="AB20" i="1"/>
  <c r="AN20" i="1" s="1"/>
  <c r="AF22" i="1"/>
  <c r="AD19" i="1"/>
  <c r="AB17" i="1"/>
  <c r="AN17" i="1" s="1"/>
  <c r="AD27" i="1"/>
  <c r="AC25" i="1"/>
  <c r="AO25" i="1" s="1"/>
  <c r="AC16" i="1"/>
  <c r="AO16" i="1" s="1"/>
  <c r="AB25" i="1"/>
  <c r="AN25" i="1" s="1"/>
  <c r="AG18" i="1"/>
  <c r="AB16" i="1"/>
  <c r="AN16" i="1" s="1"/>
  <c r="AE15" i="1"/>
  <c r="W81" i="1"/>
  <c r="V79" i="1"/>
  <c r="W68" i="1"/>
  <c r="AC68" i="1" s="1"/>
  <c r="V65" i="1"/>
  <c r="V51" i="1"/>
  <c r="AB51" i="1" s="1"/>
  <c r="AO21" i="1" l="1"/>
  <c r="W80" i="1"/>
  <c r="V81" i="1"/>
  <c r="AB81" i="1" s="1"/>
  <c r="AC81" i="1"/>
  <c r="AO81" i="1" s="1"/>
  <c r="V82" i="1"/>
  <c r="W82" i="1"/>
  <c r="AC82" i="1" s="1"/>
  <c r="W79" i="1"/>
  <c r="AC79" i="1" s="1"/>
  <c r="AB79" i="1"/>
  <c r="AN79" i="1" s="1"/>
  <c r="V80" i="1"/>
  <c r="AB80" i="1" s="1"/>
  <c r="AN80" i="1" s="1"/>
  <c r="W65" i="1"/>
  <c r="V66" i="1"/>
  <c r="AO68" i="1"/>
  <c r="W66" i="1"/>
  <c r="AC65" i="1"/>
  <c r="AO65" i="1" s="1"/>
  <c r="AB65" i="1"/>
  <c r="AN65" i="1" s="1"/>
  <c r="V67" i="1"/>
  <c r="V68" i="1"/>
  <c r="W67" i="1"/>
  <c r="AC67" i="1" s="1"/>
  <c r="V39" i="1"/>
  <c r="AB39" i="1" s="1"/>
  <c r="V52" i="1"/>
  <c r="AB52" i="1" s="1"/>
  <c r="AN52" i="1" s="1"/>
  <c r="W52" i="1"/>
  <c r="V53" i="1"/>
  <c r="W53" i="1"/>
  <c r="AC53" i="1" s="1"/>
  <c r="AO53" i="1" s="1"/>
  <c r="AN51" i="1"/>
  <c r="V54" i="1"/>
  <c r="W54" i="1"/>
  <c r="W51" i="1"/>
  <c r="W39" i="1"/>
  <c r="AC39" i="1" s="1"/>
  <c r="AO39" i="1" s="1"/>
  <c r="V37" i="1"/>
  <c r="V40" i="1"/>
  <c r="W40" i="1"/>
  <c r="W37" i="1"/>
  <c r="V38" i="1"/>
  <c r="AB38" i="1" s="1"/>
  <c r="W38" i="1"/>
  <c r="B141" i="3"/>
  <c r="B140" i="3"/>
  <c r="B139" i="3"/>
  <c r="B138" i="3"/>
  <c r="B137" i="3"/>
  <c r="B136" i="3"/>
  <c r="B135" i="3"/>
  <c r="B134" i="3"/>
  <c r="B133" i="3"/>
  <c r="B132" i="3"/>
  <c r="B131" i="3"/>
  <c r="B130" i="3"/>
  <c r="B129" i="3"/>
  <c r="B128" i="3"/>
  <c r="B127" i="3"/>
  <c r="B126" i="3"/>
  <c r="B125" i="3"/>
  <c r="B124" i="3"/>
  <c r="B123" i="3"/>
  <c r="B122" i="3"/>
  <c r="B121" i="3"/>
  <c r="B120" i="3"/>
  <c r="B119" i="3"/>
  <c r="B118" i="3"/>
  <c r="B117" i="3"/>
  <c r="B116" i="3"/>
  <c r="B115" i="3"/>
  <c r="B114" i="3"/>
  <c r="B113" i="3"/>
  <c r="B112" i="3"/>
  <c r="B111" i="3"/>
  <c r="B110" i="3"/>
  <c r="B109" i="3"/>
  <c r="B108" i="3"/>
  <c r="B107" i="3"/>
  <c r="B106" i="3"/>
  <c r="B105" i="3"/>
  <c r="B104" i="3"/>
  <c r="B103" i="3"/>
  <c r="B102" i="3"/>
  <c r="B101" i="3"/>
  <c r="B100" i="3"/>
  <c r="B99" i="3"/>
  <c r="B98" i="3"/>
  <c r="B97" i="3"/>
  <c r="B96" i="3"/>
  <c r="B95" i="3"/>
  <c r="B94" i="3"/>
  <c r="B93" i="3"/>
  <c r="B92" i="3"/>
  <c r="B91" i="3"/>
  <c r="B90" i="3"/>
  <c r="B89" i="3"/>
  <c r="B88" i="3"/>
  <c r="B87" i="3"/>
  <c r="B86" i="3"/>
  <c r="B85" i="3"/>
  <c r="B84" i="3"/>
  <c r="B83" i="3"/>
  <c r="B82" i="3"/>
  <c r="B81" i="3"/>
  <c r="B80" i="3"/>
  <c r="B79" i="3"/>
  <c r="B78" i="3"/>
  <c r="B77" i="3"/>
  <c r="B76" i="3"/>
  <c r="B75" i="3"/>
  <c r="B74" i="3"/>
  <c r="B73" i="3"/>
  <c r="B72" i="3"/>
  <c r="B71" i="3"/>
  <c r="B70" i="3"/>
  <c r="B69" i="3"/>
  <c r="B68" i="3"/>
  <c r="B67" i="3"/>
  <c r="B66" i="3"/>
  <c r="B65" i="3"/>
  <c r="B64" i="3"/>
  <c r="B63" i="3"/>
  <c r="B62" i="3"/>
  <c r="B61" i="3"/>
  <c r="B60" i="3"/>
  <c r="B59" i="3"/>
  <c r="B58" i="3"/>
  <c r="B57" i="3"/>
  <c r="B56" i="3"/>
  <c r="B55" i="3"/>
  <c r="B54" i="3"/>
  <c r="B53" i="3"/>
  <c r="B52" i="3"/>
  <c r="B51" i="3"/>
  <c r="B50" i="3"/>
  <c r="B49" i="3"/>
  <c r="B48" i="3"/>
  <c r="B47" i="3"/>
  <c r="B46" i="3"/>
  <c r="B45" i="3"/>
  <c r="B44" i="3"/>
  <c r="B43" i="3"/>
  <c r="B42" i="3"/>
  <c r="B41" i="3"/>
  <c r="B40"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B11" i="3"/>
  <c r="B10" i="3"/>
  <c r="B9" i="3"/>
  <c r="B8" i="3"/>
  <c r="B7" i="3"/>
  <c r="B6" i="3"/>
  <c r="B5" i="3"/>
  <c r="B4" i="3"/>
  <c r="B3" i="3"/>
  <c r="B2" i="3"/>
  <c r="B3" i="4"/>
  <c r="B4" i="4"/>
  <c r="B5" i="4"/>
  <c r="B6" i="4"/>
  <c r="B7" i="4"/>
  <c r="B8" i="4"/>
  <c r="B9" i="4"/>
  <c r="B10" i="4"/>
  <c r="B11" i="4"/>
  <c r="B12" i="4"/>
  <c r="B13" i="4"/>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B70" i="4"/>
  <c r="B71" i="4"/>
  <c r="B72" i="4"/>
  <c r="B73" i="4"/>
  <c r="B74" i="4"/>
  <c r="B75" i="4"/>
  <c r="B76" i="4"/>
  <c r="B77" i="4"/>
  <c r="B78" i="4"/>
  <c r="B79" i="4"/>
  <c r="B80" i="4"/>
  <c r="B81" i="4"/>
  <c r="B82" i="4"/>
  <c r="B83" i="4"/>
  <c r="B84" i="4"/>
  <c r="B85" i="4"/>
  <c r="B86" i="4"/>
  <c r="B87" i="4"/>
  <c r="B88" i="4"/>
  <c r="B89" i="4"/>
  <c r="B90" i="4"/>
  <c r="B91" i="4"/>
  <c r="B92" i="4"/>
  <c r="B93" i="4"/>
  <c r="B94" i="4"/>
  <c r="B95" i="4"/>
  <c r="B96" i="4"/>
  <c r="B97" i="4"/>
  <c r="B98" i="4"/>
  <c r="B99" i="4"/>
  <c r="B100" i="4"/>
  <c r="B101" i="4"/>
  <c r="B102" i="4"/>
  <c r="B103" i="4"/>
  <c r="B104" i="4"/>
  <c r="B105" i="4"/>
  <c r="B106" i="4"/>
  <c r="B107" i="4"/>
  <c r="B108" i="4"/>
  <c r="B109" i="4"/>
  <c r="B110" i="4"/>
  <c r="B111" i="4"/>
  <c r="B112" i="4"/>
  <c r="B113" i="4"/>
  <c r="B114" i="4"/>
  <c r="B115" i="4"/>
  <c r="B116" i="4"/>
  <c r="B117" i="4"/>
  <c r="B118" i="4"/>
  <c r="B119" i="4"/>
  <c r="B120" i="4"/>
  <c r="B121" i="4"/>
  <c r="B122" i="4"/>
  <c r="B123" i="4"/>
  <c r="B124" i="4"/>
  <c r="B125" i="4"/>
  <c r="B126" i="4"/>
  <c r="B127" i="4"/>
  <c r="B128" i="4"/>
  <c r="B129" i="4"/>
  <c r="B130" i="4"/>
  <c r="B131" i="4"/>
  <c r="B132" i="4"/>
  <c r="B133" i="4"/>
  <c r="B134" i="4"/>
  <c r="B135" i="4"/>
  <c r="B136" i="4"/>
  <c r="B137" i="4"/>
  <c r="B138" i="4"/>
  <c r="B139" i="4"/>
  <c r="B140" i="4"/>
  <c r="B141" i="4"/>
  <c r="B2" i="4"/>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13" i="1"/>
  <c r="D141" i="3"/>
  <c r="C141" i="3"/>
  <c r="D140" i="3"/>
  <c r="C140" i="3"/>
  <c r="D139" i="3"/>
  <c r="C139" i="3"/>
  <c r="D138" i="3"/>
  <c r="C138" i="3"/>
  <c r="D137" i="3"/>
  <c r="C137" i="3"/>
  <c r="D136" i="3"/>
  <c r="C136" i="3"/>
  <c r="D135" i="3"/>
  <c r="C135" i="3"/>
  <c r="D134" i="3"/>
  <c r="C134" i="3"/>
  <c r="D133" i="3"/>
  <c r="C133" i="3"/>
  <c r="D132" i="3"/>
  <c r="C132" i="3"/>
  <c r="D131" i="3"/>
  <c r="C131" i="3"/>
  <c r="D130" i="3"/>
  <c r="C130" i="3"/>
  <c r="D129" i="3"/>
  <c r="C129" i="3"/>
  <c r="D128" i="3"/>
  <c r="C128" i="3"/>
  <c r="D127" i="3"/>
  <c r="C127" i="3"/>
  <c r="D126" i="3"/>
  <c r="C126" i="3"/>
  <c r="D125" i="3"/>
  <c r="C125" i="3"/>
  <c r="D124" i="3"/>
  <c r="C124" i="3"/>
  <c r="D123" i="3"/>
  <c r="C123" i="3"/>
  <c r="D122" i="3"/>
  <c r="C122" i="3"/>
  <c r="D121" i="3"/>
  <c r="C121" i="3"/>
  <c r="D120" i="3"/>
  <c r="C120" i="3"/>
  <c r="D119" i="3"/>
  <c r="C119" i="3"/>
  <c r="D118" i="3"/>
  <c r="C118" i="3"/>
  <c r="D117" i="3"/>
  <c r="C117" i="3"/>
  <c r="D116" i="3"/>
  <c r="C116" i="3"/>
  <c r="D115" i="3"/>
  <c r="C115" i="3"/>
  <c r="D114" i="3"/>
  <c r="C114" i="3"/>
  <c r="D113" i="3"/>
  <c r="C113" i="3"/>
  <c r="D112" i="3"/>
  <c r="C112" i="3"/>
  <c r="D111" i="3"/>
  <c r="C111" i="3"/>
  <c r="D110" i="3"/>
  <c r="C110" i="3"/>
  <c r="D109" i="3"/>
  <c r="C109" i="3"/>
  <c r="D108" i="3"/>
  <c r="C108" i="3"/>
  <c r="D107" i="3"/>
  <c r="C107" i="3"/>
  <c r="D106" i="3"/>
  <c r="C106" i="3"/>
  <c r="D105" i="3"/>
  <c r="C105" i="3"/>
  <c r="D104" i="3"/>
  <c r="C104" i="3"/>
  <c r="D103" i="3"/>
  <c r="C103" i="3"/>
  <c r="D102" i="3"/>
  <c r="C102" i="3"/>
  <c r="D101" i="3"/>
  <c r="C101" i="3"/>
  <c r="D100" i="3"/>
  <c r="C100" i="3"/>
  <c r="D99" i="3"/>
  <c r="C99" i="3"/>
  <c r="D98" i="3"/>
  <c r="C98" i="3"/>
  <c r="D97" i="3"/>
  <c r="C97" i="3"/>
  <c r="D96" i="3"/>
  <c r="C96" i="3"/>
  <c r="D95" i="3"/>
  <c r="C95" i="3"/>
  <c r="D94" i="3"/>
  <c r="C94" i="3"/>
  <c r="D93" i="3"/>
  <c r="C93" i="3"/>
  <c r="D92" i="3"/>
  <c r="C92" i="3"/>
  <c r="D91" i="3"/>
  <c r="C91" i="3"/>
  <c r="D90" i="3"/>
  <c r="C90" i="3"/>
  <c r="D89" i="3"/>
  <c r="C89" i="3"/>
  <c r="D88" i="3"/>
  <c r="C88" i="3"/>
  <c r="D87" i="3"/>
  <c r="C87" i="3"/>
  <c r="D86" i="3"/>
  <c r="C86" i="3"/>
  <c r="D85" i="3"/>
  <c r="C85" i="3"/>
  <c r="D84" i="3"/>
  <c r="C84" i="3"/>
  <c r="D83" i="3"/>
  <c r="C83" i="3"/>
  <c r="D82" i="3"/>
  <c r="C82" i="3"/>
  <c r="D81" i="3"/>
  <c r="C81" i="3"/>
  <c r="D80" i="3"/>
  <c r="C80" i="3"/>
  <c r="D79" i="3"/>
  <c r="C79" i="3"/>
  <c r="D78" i="3"/>
  <c r="C78" i="3"/>
  <c r="D77" i="3"/>
  <c r="C77" i="3"/>
  <c r="D76" i="3"/>
  <c r="C76" i="3"/>
  <c r="D75" i="3"/>
  <c r="C75" i="3"/>
  <c r="D74" i="3"/>
  <c r="C74" i="3"/>
  <c r="D73" i="3"/>
  <c r="C73" i="3"/>
  <c r="D72" i="3"/>
  <c r="C72" i="3"/>
  <c r="D71" i="3"/>
  <c r="C71" i="3"/>
  <c r="D70" i="3"/>
  <c r="C70" i="3"/>
  <c r="D69" i="3"/>
  <c r="C69" i="3"/>
  <c r="D68" i="3"/>
  <c r="C68" i="3"/>
  <c r="D67" i="3"/>
  <c r="C67" i="3"/>
  <c r="D66" i="3"/>
  <c r="C66" i="3"/>
  <c r="D65" i="3"/>
  <c r="C65" i="3"/>
  <c r="D64" i="3"/>
  <c r="C64" i="3"/>
  <c r="D63" i="3"/>
  <c r="C63" i="3"/>
  <c r="D62" i="3"/>
  <c r="C62" i="3"/>
  <c r="D61" i="3"/>
  <c r="C61" i="3"/>
  <c r="D60" i="3"/>
  <c r="C60" i="3"/>
  <c r="D59" i="3"/>
  <c r="C59" i="3"/>
  <c r="D58" i="3"/>
  <c r="C58" i="3"/>
  <c r="D57" i="3"/>
  <c r="C57" i="3"/>
  <c r="D56" i="3"/>
  <c r="C56" i="3"/>
  <c r="D55" i="3"/>
  <c r="C55" i="3"/>
  <c r="D54" i="3"/>
  <c r="C54" i="3"/>
  <c r="D53" i="3"/>
  <c r="C53" i="3"/>
  <c r="D52" i="3"/>
  <c r="C52" i="3"/>
  <c r="D51" i="3"/>
  <c r="C51" i="3"/>
  <c r="D50" i="3"/>
  <c r="C50" i="3"/>
  <c r="D49" i="3"/>
  <c r="C49" i="3"/>
  <c r="D48" i="3"/>
  <c r="C48" i="3"/>
  <c r="D47" i="3"/>
  <c r="C47" i="3"/>
  <c r="D46" i="3"/>
  <c r="C46" i="3"/>
  <c r="D45" i="3"/>
  <c r="C45" i="3"/>
  <c r="D44" i="3"/>
  <c r="C44" i="3"/>
  <c r="D43" i="3"/>
  <c r="C43" i="3"/>
  <c r="D42" i="3"/>
  <c r="C42" i="3"/>
  <c r="D41" i="3"/>
  <c r="C41" i="3"/>
  <c r="D40" i="3"/>
  <c r="C40" i="3"/>
  <c r="D39" i="3"/>
  <c r="C39" i="3"/>
  <c r="D38" i="3"/>
  <c r="C38" i="3"/>
  <c r="D37" i="3"/>
  <c r="C37" i="3"/>
  <c r="D36" i="3"/>
  <c r="C36" i="3"/>
  <c r="D35" i="3"/>
  <c r="C35" i="3"/>
  <c r="D34" i="3"/>
  <c r="C34" i="3"/>
  <c r="D33" i="3"/>
  <c r="C33" i="3"/>
  <c r="D32" i="3"/>
  <c r="C32" i="3"/>
  <c r="D31" i="3"/>
  <c r="C31" i="3"/>
  <c r="D30" i="3"/>
  <c r="C30" i="3"/>
  <c r="D29" i="3"/>
  <c r="C29" i="3"/>
  <c r="D28" i="3"/>
  <c r="C28" i="3"/>
  <c r="D27" i="3"/>
  <c r="C27" i="3"/>
  <c r="D26" i="3"/>
  <c r="C26" i="3"/>
  <c r="D25" i="3"/>
  <c r="C25" i="3"/>
  <c r="D24" i="3"/>
  <c r="C24" i="3"/>
  <c r="D23" i="3"/>
  <c r="C23" i="3"/>
  <c r="D22" i="3"/>
  <c r="C22" i="3"/>
  <c r="D21" i="3"/>
  <c r="C21" i="3"/>
  <c r="D20" i="3"/>
  <c r="C20" i="3"/>
  <c r="D19" i="3"/>
  <c r="C19" i="3"/>
  <c r="D18" i="3"/>
  <c r="C18" i="3"/>
  <c r="D17" i="3"/>
  <c r="C17" i="3"/>
  <c r="D16" i="3"/>
  <c r="C16" i="3"/>
  <c r="D15" i="3"/>
  <c r="C15" i="3"/>
  <c r="D14" i="3"/>
  <c r="C14" i="3"/>
  <c r="D13" i="3"/>
  <c r="C13" i="3"/>
  <c r="D12" i="3"/>
  <c r="C12" i="3"/>
  <c r="D11" i="3"/>
  <c r="C11" i="3"/>
  <c r="D10" i="3"/>
  <c r="C10" i="3"/>
  <c r="D9" i="3"/>
  <c r="C9" i="3"/>
  <c r="D8" i="3"/>
  <c r="C8" i="3"/>
  <c r="D7" i="3"/>
  <c r="C7" i="3"/>
  <c r="D6" i="3"/>
  <c r="C6" i="3"/>
  <c r="D5" i="3"/>
  <c r="C5" i="3"/>
  <c r="D4" i="3"/>
  <c r="C4" i="3"/>
  <c r="D3" i="3"/>
  <c r="C3" i="3"/>
  <c r="D2" i="3"/>
  <c r="C2" i="3"/>
  <c r="D103" i="4"/>
  <c r="D104" i="4"/>
  <c r="D105" i="4"/>
  <c r="D106" i="4"/>
  <c r="D107" i="4"/>
  <c r="D108" i="4"/>
  <c r="D109" i="4"/>
  <c r="D110" i="4"/>
  <c r="D111" i="4"/>
  <c r="D112" i="4"/>
  <c r="D113" i="4"/>
  <c r="D114" i="4"/>
  <c r="D115" i="4"/>
  <c r="D116" i="4"/>
  <c r="D117" i="4"/>
  <c r="D118" i="4"/>
  <c r="D119" i="4"/>
  <c r="D120" i="4"/>
  <c r="D121" i="4"/>
  <c r="D122" i="4"/>
  <c r="D123" i="4"/>
  <c r="D124" i="4"/>
  <c r="D125" i="4"/>
  <c r="D126" i="4"/>
  <c r="D127" i="4"/>
  <c r="D128" i="4"/>
  <c r="D129" i="4"/>
  <c r="D130" i="4"/>
  <c r="D131" i="4"/>
  <c r="D132" i="4"/>
  <c r="D133" i="4"/>
  <c r="D134" i="4"/>
  <c r="D135" i="4"/>
  <c r="D136" i="4"/>
  <c r="D137" i="4"/>
  <c r="D138" i="4"/>
  <c r="D139" i="4"/>
  <c r="D140" i="4"/>
  <c r="D141" i="4"/>
  <c r="D102" i="4"/>
  <c r="D101" i="4"/>
  <c r="D100" i="4"/>
  <c r="D99" i="4"/>
  <c r="D98" i="4"/>
  <c r="D97" i="4"/>
  <c r="D96" i="4"/>
  <c r="D95" i="4"/>
  <c r="D94" i="4"/>
  <c r="D93" i="4"/>
  <c r="D92" i="4"/>
  <c r="D81" i="4"/>
  <c r="D80" i="4"/>
  <c r="D79" i="4"/>
  <c r="D78" i="4"/>
  <c r="D77" i="4"/>
  <c r="D76" i="4"/>
  <c r="D75" i="4"/>
  <c r="D74" i="4"/>
  <c r="D73" i="4"/>
  <c r="D72" i="4"/>
  <c r="D61" i="4"/>
  <c r="D60" i="4"/>
  <c r="D59" i="4"/>
  <c r="D58" i="4"/>
  <c r="D57" i="4"/>
  <c r="D56" i="4"/>
  <c r="D55" i="4"/>
  <c r="D54" i="4"/>
  <c r="D53" i="4"/>
  <c r="D52" i="4"/>
  <c r="D21" i="4"/>
  <c r="D20" i="4"/>
  <c r="D19" i="4"/>
  <c r="D18" i="4"/>
  <c r="D17" i="4"/>
  <c r="D16" i="4"/>
  <c r="D15" i="4"/>
  <c r="D14" i="4"/>
  <c r="D13" i="4"/>
  <c r="D12" i="4"/>
  <c r="D41" i="4"/>
  <c r="D40" i="4"/>
  <c r="D39" i="4"/>
  <c r="D38" i="4"/>
  <c r="D37" i="4"/>
  <c r="D36" i="4"/>
  <c r="D35" i="4"/>
  <c r="D34" i="4"/>
  <c r="D33" i="4"/>
  <c r="D22" i="4"/>
  <c r="D23" i="4"/>
  <c r="D24" i="4"/>
  <c r="D25" i="4"/>
  <c r="D26" i="4"/>
  <c r="D27" i="4"/>
  <c r="D28" i="4"/>
  <c r="D29" i="4"/>
  <c r="D30" i="4"/>
  <c r="D31" i="4"/>
  <c r="D32" i="4"/>
  <c r="D42" i="4"/>
  <c r="D43" i="4"/>
  <c r="D44" i="4"/>
  <c r="D45" i="4"/>
  <c r="D46" i="4"/>
  <c r="D47" i="4"/>
  <c r="D48" i="4"/>
  <c r="D49" i="4"/>
  <c r="D50" i="4"/>
  <c r="D51" i="4"/>
  <c r="D62" i="4"/>
  <c r="D63" i="4"/>
  <c r="D64" i="4"/>
  <c r="D65" i="4"/>
  <c r="D66" i="4"/>
  <c r="D67" i="4"/>
  <c r="D68" i="4"/>
  <c r="D69" i="4"/>
  <c r="D70" i="4"/>
  <c r="D71" i="4"/>
  <c r="D82" i="4"/>
  <c r="D83" i="4"/>
  <c r="D84" i="4"/>
  <c r="D85" i="4"/>
  <c r="D86" i="4"/>
  <c r="D87" i="4"/>
  <c r="D88" i="4"/>
  <c r="D89" i="4"/>
  <c r="D90" i="4"/>
  <c r="D91" i="4"/>
  <c r="D3" i="4"/>
  <c r="D4" i="4"/>
  <c r="D5" i="4"/>
  <c r="D6" i="4"/>
  <c r="D7" i="4"/>
  <c r="D8" i="4"/>
  <c r="D9" i="4"/>
  <c r="D10" i="4"/>
  <c r="D11" i="4"/>
  <c r="D2" i="4"/>
  <c r="C3" i="4"/>
  <c r="C4" i="4"/>
  <c r="C5" i="4"/>
  <c r="C6" i="4"/>
  <c r="C7" i="4"/>
  <c r="C8" i="4"/>
  <c r="C9" i="4"/>
  <c r="C10" i="4"/>
  <c r="C11" i="4"/>
  <c r="C12" i="4"/>
  <c r="C13" i="4"/>
  <c r="C14" i="4"/>
  <c r="C15" i="4"/>
  <c r="C16" i="4"/>
  <c r="C17" i="4"/>
  <c r="C18" i="4"/>
  <c r="C19" i="4"/>
  <c r="C20" i="4"/>
  <c r="C21" i="4"/>
  <c r="C22" i="4"/>
  <c r="C23" i="4"/>
  <c r="C24" i="4"/>
  <c r="C25" i="4"/>
  <c r="C26" i="4"/>
  <c r="C27" i="4"/>
  <c r="C28" i="4"/>
  <c r="C29" i="4"/>
  <c r="C30" i="4"/>
  <c r="C31" i="4"/>
  <c r="C32" i="4"/>
  <c r="C33" i="4"/>
  <c r="C34" i="4"/>
  <c r="C35" i="4"/>
  <c r="C36" i="4"/>
  <c r="C37" i="4"/>
  <c r="C38" i="4"/>
  <c r="C39" i="4"/>
  <c r="C40" i="4"/>
  <c r="C41" i="4"/>
  <c r="C42" i="4"/>
  <c r="C43" i="4"/>
  <c r="C44" i="4"/>
  <c r="C45" i="4"/>
  <c r="C46" i="4"/>
  <c r="C47" i="4"/>
  <c r="C48" i="4"/>
  <c r="C49" i="4"/>
  <c r="C50" i="4"/>
  <c r="C51" i="4"/>
  <c r="C52" i="4"/>
  <c r="C53" i="4"/>
  <c r="C54" i="4"/>
  <c r="C55" i="4"/>
  <c r="C56" i="4"/>
  <c r="C57" i="4"/>
  <c r="C58" i="4"/>
  <c r="C59" i="4"/>
  <c r="C60" i="4"/>
  <c r="C61" i="4"/>
  <c r="C62" i="4"/>
  <c r="C63" i="4"/>
  <c r="C64" i="4"/>
  <c r="C65" i="4"/>
  <c r="C66" i="4"/>
  <c r="C67" i="4"/>
  <c r="C68" i="4"/>
  <c r="C69" i="4"/>
  <c r="C70" i="4"/>
  <c r="C71" i="4"/>
  <c r="C72" i="4"/>
  <c r="C73" i="4"/>
  <c r="C74" i="4"/>
  <c r="C75" i="4"/>
  <c r="C76" i="4"/>
  <c r="C77" i="4"/>
  <c r="C78" i="4"/>
  <c r="C79" i="4"/>
  <c r="C80" i="4"/>
  <c r="C81" i="4"/>
  <c r="C82" i="4"/>
  <c r="C83" i="4"/>
  <c r="C84" i="4"/>
  <c r="C85" i="4"/>
  <c r="C86" i="4"/>
  <c r="C87" i="4"/>
  <c r="C88" i="4"/>
  <c r="C89" i="4"/>
  <c r="C90" i="4"/>
  <c r="C91" i="4"/>
  <c r="C92" i="4"/>
  <c r="C93" i="4"/>
  <c r="C94" i="4"/>
  <c r="C95" i="4"/>
  <c r="C96" i="4"/>
  <c r="C97" i="4"/>
  <c r="C98" i="4"/>
  <c r="C99" i="4"/>
  <c r="C100" i="4"/>
  <c r="C101" i="4"/>
  <c r="C102" i="4"/>
  <c r="C103" i="4"/>
  <c r="C104" i="4"/>
  <c r="C105" i="4"/>
  <c r="C106" i="4"/>
  <c r="C107" i="4"/>
  <c r="C108" i="4"/>
  <c r="C109" i="4"/>
  <c r="C110" i="4"/>
  <c r="C111" i="4"/>
  <c r="C112" i="4"/>
  <c r="C113" i="4"/>
  <c r="C114" i="4"/>
  <c r="C115" i="4"/>
  <c r="C116" i="4"/>
  <c r="C117" i="4"/>
  <c r="C118" i="4"/>
  <c r="C119" i="4"/>
  <c r="C120" i="4"/>
  <c r="C121" i="4"/>
  <c r="C122" i="4"/>
  <c r="C123" i="4"/>
  <c r="C124" i="4"/>
  <c r="C125" i="4"/>
  <c r="C126" i="4"/>
  <c r="C127" i="4"/>
  <c r="C128" i="4"/>
  <c r="C129" i="4"/>
  <c r="C130" i="4"/>
  <c r="C131" i="4"/>
  <c r="C132" i="4"/>
  <c r="C133" i="4"/>
  <c r="C134" i="4"/>
  <c r="C135" i="4"/>
  <c r="C136" i="4"/>
  <c r="C137" i="4"/>
  <c r="C138" i="4"/>
  <c r="C139" i="4"/>
  <c r="C140" i="4"/>
  <c r="C141" i="4"/>
  <c r="C2" i="4"/>
  <c r="F141" i="3"/>
  <c r="F140" i="3"/>
  <c r="F139" i="3"/>
  <c r="F138" i="3"/>
  <c r="F137" i="3"/>
  <c r="F136" i="3"/>
  <c r="F135" i="3"/>
  <c r="F134" i="3"/>
  <c r="F133" i="3"/>
  <c r="F132" i="3"/>
  <c r="F131" i="3"/>
  <c r="F130" i="3"/>
  <c r="F129" i="3"/>
  <c r="F128" i="3"/>
  <c r="F127" i="3"/>
  <c r="F126" i="3"/>
  <c r="F125" i="3"/>
  <c r="F124" i="3"/>
  <c r="F123" i="3"/>
  <c r="F122" i="3"/>
  <c r="F121" i="3"/>
  <c r="F120" i="3"/>
  <c r="F119" i="3"/>
  <c r="F118" i="3"/>
  <c r="F117" i="3"/>
  <c r="F116" i="3"/>
  <c r="F115" i="3"/>
  <c r="F114" i="3"/>
  <c r="F113" i="3"/>
  <c r="F112" i="3"/>
  <c r="F111" i="3"/>
  <c r="F110" i="3"/>
  <c r="F109" i="3"/>
  <c r="F108" i="3"/>
  <c r="F107" i="3"/>
  <c r="F106" i="3"/>
  <c r="F105" i="3"/>
  <c r="F104" i="3"/>
  <c r="F103" i="3"/>
  <c r="F102" i="3"/>
  <c r="F101" i="3"/>
  <c r="F100" i="3"/>
  <c r="F99" i="3"/>
  <c r="F98" i="3"/>
  <c r="F97" i="3"/>
  <c r="F96" i="3"/>
  <c r="F95" i="3"/>
  <c r="F94" i="3"/>
  <c r="F93" i="3"/>
  <c r="F92" i="3"/>
  <c r="F91" i="3"/>
  <c r="F90" i="3"/>
  <c r="F89" i="3"/>
  <c r="F88" i="3"/>
  <c r="F87" i="3"/>
  <c r="F86" i="3"/>
  <c r="F85" i="3"/>
  <c r="F84" i="3"/>
  <c r="F83" i="3"/>
  <c r="F82" i="3"/>
  <c r="F81" i="3"/>
  <c r="F80" i="3"/>
  <c r="F79" i="3"/>
  <c r="F78" i="3"/>
  <c r="F77" i="3"/>
  <c r="F76" i="3"/>
  <c r="F75" i="3"/>
  <c r="F74" i="3"/>
  <c r="F73" i="3"/>
  <c r="F72" i="3"/>
  <c r="F71" i="3"/>
  <c r="F70" i="3"/>
  <c r="F69" i="3"/>
  <c r="F68" i="3"/>
  <c r="F67" i="3"/>
  <c r="F66" i="3"/>
  <c r="F65" i="3"/>
  <c r="F64" i="3"/>
  <c r="F63" i="3"/>
  <c r="F62" i="3"/>
  <c r="F61" i="3"/>
  <c r="F60" i="3"/>
  <c r="F59" i="3"/>
  <c r="F58" i="3"/>
  <c r="F57" i="3"/>
  <c r="F56" i="3"/>
  <c r="F55" i="3"/>
  <c r="F54" i="3"/>
  <c r="F53" i="3"/>
  <c r="F52" i="3"/>
  <c r="F51" i="3"/>
  <c r="F50" i="3"/>
  <c r="F49" i="3"/>
  <c r="F48" i="3"/>
  <c r="F47" i="3"/>
  <c r="F46" i="3"/>
  <c r="F45" i="3"/>
  <c r="F44" i="3"/>
  <c r="F43" i="3"/>
  <c r="F42" i="3"/>
  <c r="F41" i="3"/>
  <c r="F40" i="3"/>
  <c r="F39" i="3"/>
  <c r="F38" i="3"/>
  <c r="F37" i="3"/>
  <c r="F36" i="3"/>
  <c r="F35" i="3"/>
  <c r="F34" i="3"/>
  <c r="F33" i="3"/>
  <c r="F32" i="3"/>
  <c r="F31" i="3"/>
  <c r="F30" i="3"/>
  <c r="F29" i="3"/>
  <c r="F28" i="3"/>
  <c r="F27" i="3"/>
  <c r="F26" i="3"/>
  <c r="F25" i="3"/>
  <c r="F24" i="3"/>
  <c r="F23" i="3"/>
  <c r="F22" i="3"/>
  <c r="F21" i="3"/>
  <c r="F20" i="3"/>
  <c r="F19" i="3"/>
  <c r="F18" i="3"/>
  <c r="F17" i="3"/>
  <c r="F16" i="3"/>
  <c r="F15" i="3"/>
  <c r="F14" i="3"/>
  <c r="F13" i="3"/>
  <c r="F12" i="3"/>
  <c r="F11" i="3"/>
  <c r="F10" i="3"/>
  <c r="F9" i="3"/>
  <c r="F8" i="3"/>
  <c r="F7" i="3"/>
  <c r="F6" i="3"/>
  <c r="F5" i="3"/>
  <c r="F4" i="3"/>
  <c r="F3" i="3"/>
  <c r="F2" i="3"/>
  <c r="F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68" i="4"/>
  <c r="F69" i="4"/>
  <c r="F70"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6" i="4"/>
  <c r="F117" i="4"/>
  <c r="F118" i="4"/>
  <c r="F119" i="4"/>
  <c r="F120" i="4"/>
  <c r="F121" i="4"/>
  <c r="F122" i="4"/>
  <c r="F123" i="4"/>
  <c r="F124" i="4"/>
  <c r="F125" i="4"/>
  <c r="F126" i="4"/>
  <c r="F127" i="4"/>
  <c r="F128" i="4"/>
  <c r="F129" i="4"/>
  <c r="F130" i="4"/>
  <c r="F131" i="4"/>
  <c r="F132" i="4"/>
  <c r="F133" i="4"/>
  <c r="F134" i="4"/>
  <c r="F135" i="4"/>
  <c r="F136" i="4"/>
  <c r="F137" i="4"/>
  <c r="F138" i="4"/>
  <c r="F139" i="4"/>
  <c r="F140" i="4"/>
  <c r="F141" i="4"/>
  <c r="F2" i="4"/>
  <c r="AN81" i="1" l="1"/>
  <c r="AB82" i="1"/>
  <c r="AN82" i="1" s="1"/>
  <c r="AA78" i="1"/>
  <c r="AG78" i="1" s="1"/>
  <c r="AC80" i="1"/>
  <c r="AO80" i="1" s="1"/>
  <c r="AO79" i="1"/>
  <c r="AO82" i="1"/>
  <c r="AB67" i="1"/>
  <c r="AN67" i="1" s="1"/>
  <c r="AC66" i="1"/>
  <c r="AO66" i="1" s="1"/>
  <c r="AO67" i="1"/>
  <c r="AB66" i="1"/>
  <c r="AN66" i="1"/>
  <c r="AB68" i="1"/>
  <c r="AN68" i="1" s="1"/>
  <c r="AN39" i="1"/>
  <c r="AC54" i="1"/>
  <c r="AO54" i="1" s="1"/>
  <c r="AB53" i="1"/>
  <c r="AN53" i="1" s="1"/>
  <c r="AB54" i="1"/>
  <c r="AN54" i="1" s="1"/>
  <c r="AC51" i="1"/>
  <c r="AO51" i="1" s="1"/>
  <c r="AC52" i="1"/>
  <c r="AO52" i="1" s="1"/>
  <c r="AC38" i="1"/>
  <c r="AO38" i="1" s="1"/>
  <c r="AB37" i="1"/>
  <c r="AN37" i="1" s="1"/>
  <c r="AB40" i="1"/>
  <c r="AN40" i="1" s="1"/>
  <c r="Y39" i="1"/>
  <c r="AN38" i="1"/>
  <c r="AC40" i="1"/>
  <c r="AO40" i="1" s="1"/>
  <c r="AC37" i="1"/>
  <c r="AO37" i="1" s="1"/>
  <c r="W57" i="1"/>
  <c r="V49" i="1"/>
  <c r="Z41" i="1"/>
  <c r="AA66" i="1"/>
  <c r="Z64" i="1"/>
  <c r="AA40" i="1"/>
  <c r="V55" i="1"/>
  <c r="Z55" i="1"/>
  <c r="V47" i="1"/>
  <c r="Z31" i="1"/>
  <c r="AA54" i="1"/>
  <c r="AG54" i="1" s="1"/>
  <c r="X38" i="1"/>
  <c r="W30" i="1"/>
  <c r="AC30" i="1" s="1"/>
  <c r="AO30" i="1" s="1"/>
  <c r="AA48" i="1"/>
  <c r="AA34" i="1"/>
  <c r="V45" i="1"/>
  <c r="AB45" i="1" s="1"/>
  <c r="AN45" i="1" s="1"/>
  <c r="V29" i="1"/>
  <c r="AA32" i="1"/>
  <c r="Z68" i="1"/>
  <c r="AF68" i="1" s="1"/>
  <c r="AA68" i="1"/>
  <c r="AA60" i="1"/>
  <c r="AA36" i="1"/>
  <c r="AA58" i="1"/>
  <c r="Z82" i="1"/>
  <c r="W34" i="1"/>
  <c r="V43" i="1"/>
  <c r="V35" i="1"/>
  <c r="V27" i="1"/>
  <c r="AB27" i="1" s="1"/>
  <c r="AN27" i="1" s="1"/>
  <c r="AA70" i="1"/>
  <c r="AA56" i="1"/>
  <c r="AG70" i="1" l="1"/>
  <c r="AA69" i="1"/>
  <c r="V70" i="1"/>
  <c r="AB70" i="1"/>
  <c r="AN70" i="1" s="1"/>
  <c r="AA82" i="1"/>
  <c r="AG82" i="1"/>
  <c r="Z69" i="1"/>
  <c r="AA79" i="1"/>
  <c r="AG79" i="1" s="1"/>
  <c r="Y81" i="1"/>
  <c r="AE81" i="1" s="1"/>
  <c r="V76" i="1"/>
  <c r="AB76" i="1"/>
  <c r="AN76" i="1" s="1"/>
  <c r="W69" i="1"/>
  <c r="AC69" i="1"/>
  <c r="Z71" i="1"/>
  <c r="X80" i="1"/>
  <c r="AD80" i="1"/>
  <c r="AA81" i="1"/>
  <c r="AG81" i="1" s="1"/>
  <c r="AA75" i="1"/>
  <c r="AG75" i="1" s="1"/>
  <c r="V69" i="1"/>
  <c r="Z78" i="1"/>
  <c r="AF78" i="1" s="1"/>
  <c r="Y79" i="1"/>
  <c r="AF74" i="1"/>
  <c r="Z74" i="1"/>
  <c r="W71" i="1"/>
  <c r="AC71" i="1"/>
  <c r="AO71" i="1" s="1"/>
  <c r="W74" i="1"/>
  <c r="AC74" i="1" s="1"/>
  <c r="AO74" i="1" s="1"/>
  <c r="Z81" i="1"/>
  <c r="AF81" i="1" s="1"/>
  <c r="AA74" i="1"/>
  <c r="AG74" i="1" s="1"/>
  <c r="V78" i="1"/>
  <c r="Z80" i="1"/>
  <c r="AF80" i="1" s="1"/>
  <c r="V74" i="1"/>
  <c r="AB74" i="1" s="1"/>
  <c r="Z72" i="1"/>
  <c r="AF72" i="1" s="1"/>
  <c r="W73" i="1"/>
  <c r="AC73" i="1"/>
  <c r="AO73" i="1" s="1"/>
  <c r="V75" i="1"/>
  <c r="AB75" i="1"/>
  <c r="AN75" i="1" s="1"/>
  <c r="AA72" i="1"/>
  <c r="AG72" i="1" s="1"/>
  <c r="Z76" i="1"/>
  <c r="AF76" i="1" s="1"/>
  <c r="Z77" i="1"/>
  <c r="AF77" i="1" s="1"/>
  <c r="AF82" i="1"/>
  <c r="W76" i="1"/>
  <c r="AC76" i="1"/>
  <c r="W77" i="1"/>
  <c r="AC77" i="1" s="1"/>
  <c r="AO77" i="1" s="1"/>
  <c r="AA71" i="1"/>
  <c r="AG71" i="1" s="1"/>
  <c r="Y82" i="1"/>
  <c r="AE82" i="1" s="1"/>
  <c r="V77" i="1"/>
  <c r="AB77" i="1"/>
  <c r="AN77" i="1" s="1"/>
  <c r="Z79" i="1"/>
  <c r="AF79" i="1" s="1"/>
  <c r="AA73" i="1"/>
  <c r="AG73" i="1" s="1"/>
  <c r="X82" i="1"/>
  <c r="AD82" i="1"/>
  <c r="Z73" i="1"/>
  <c r="X79" i="1"/>
  <c r="AD79" i="1" s="1"/>
  <c r="AA76" i="1"/>
  <c r="Z70" i="1"/>
  <c r="AF70" i="1"/>
  <c r="V71" i="1"/>
  <c r="AB71" i="1" s="1"/>
  <c r="W72" i="1"/>
  <c r="AC72" i="1" s="1"/>
  <c r="V73" i="1"/>
  <c r="AB73" i="1"/>
  <c r="Z75" i="1"/>
  <c r="AF75" i="1"/>
  <c r="W78" i="1"/>
  <c r="AC78" i="1"/>
  <c r="AO78" i="1" s="1"/>
  <c r="AA80" i="1"/>
  <c r="AG80" i="1" s="1"/>
  <c r="W75" i="1"/>
  <c r="AC75" i="1" s="1"/>
  <c r="AO75" i="1" s="1"/>
  <c r="AA77" i="1"/>
  <c r="AG77" i="1" s="1"/>
  <c r="W70" i="1"/>
  <c r="Y80" i="1"/>
  <c r="AE80" i="1" s="1"/>
  <c r="V72" i="1"/>
  <c r="AB72" i="1" s="1"/>
  <c r="X81" i="1"/>
  <c r="AD81" i="1"/>
  <c r="AG60" i="1"/>
  <c r="AG68" i="1"/>
  <c r="AA55" i="1"/>
  <c r="AG55" i="1" s="1"/>
  <c r="AA59" i="1"/>
  <c r="AG59" i="1" s="1"/>
  <c r="Z60" i="1"/>
  <c r="AF60" i="1" s="1"/>
  <c r="AF55" i="1"/>
  <c r="Y65" i="1"/>
  <c r="AE65" i="1"/>
  <c r="W60" i="1"/>
  <c r="AC60" i="1" s="1"/>
  <c r="AO60" i="1" s="1"/>
  <c r="AA57" i="1"/>
  <c r="AG57" i="1" s="1"/>
  <c r="AF64" i="1"/>
  <c r="Z57" i="1"/>
  <c r="W59" i="1"/>
  <c r="Z61" i="1"/>
  <c r="AF61" i="1"/>
  <c r="W62" i="1"/>
  <c r="AC62" i="1" s="1"/>
  <c r="AA64" i="1"/>
  <c r="AG64" i="1" s="1"/>
  <c r="W64" i="1"/>
  <c r="AC57" i="1"/>
  <c r="AO57" i="1"/>
  <c r="V56" i="1"/>
  <c r="Z65" i="1"/>
  <c r="AF65" i="1" s="1"/>
  <c r="W58" i="1"/>
  <c r="AC58" i="1" s="1"/>
  <c r="AO58" i="1" s="1"/>
  <c r="W63" i="1"/>
  <c r="AG56" i="1"/>
  <c r="AG58" i="1"/>
  <c r="X65" i="1"/>
  <c r="AD65" i="1"/>
  <c r="AA67" i="1"/>
  <c r="AG67" i="1" s="1"/>
  <c r="AA61" i="1"/>
  <c r="AG61" i="1" s="1"/>
  <c r="W55" i="1"/>
  <c r="AC55" i="1" s="1"/>
  <c r="Z67" i="1"/>
  <c r="AF67" i="1" s="1"/>
  <c r="V62" i="1"/>
  <c r="AB62" i="1" s="1"/>
  <c r="AN62" i="1" s="1"/>
  <c r="AB55" i="1"/>
  <c r="AN55" i="1" s="1"/>
  <c r="V64" i="1"/>
  <c r="AB64" i="1" s="1"/>
  <c r="AG66" i="1"/>
  <c r="V57" i="1"/>
  <c r="V59" i="1"/>
  <c r="Y68" i="1"/>
  <c r="AE68" i="1"/>
  <c r="W61" i="1"/>
  <c r="AC61" i="1" s="1"/>
  <c r="AA63" i="1"/>
  <c r="AG63" i="1" s="1"/>
  <c r="Z56" i="1"/>
  <c r="AF56" i="1"/>
  <c r="AA65" i="1"/>
  <c r="AG65" i="1"/>
  <c r="AA62" i="1"/>
  <c r="AG62" i="1" s="1"/>
  <c r="Y66" i="1"/>
  <c r="AE66" i="1" s="1"/>
  <c r="X66" i="1"/>
  <c r="AD66" i="1" s="1"/>
  <c r="V58" i="1"/>
  <c r="AB58" i="1" s="1"/>
  <c r="AN58" i="1" s="1"/>
  <c r="Z59" i="1"/>
  <c r="AF59" i="1" s="1"/>
  <c r="V60" i="1"/>
  <c r="AB60" i="1" s="1"/>
  <c r="Z62" i="1"/>
  <c r="AF62" i="1" s="1"/>
  <c r="V63" i="1"/>
  <c r="AB63" i="1" s="1"/>
  <c r="Y67" i="1"/>
  <c r="X67" i="1"/>
  <c r="AD67" i="1" s="1"/>
  <c r="X68" i="1"/>
  <c r="V61" i="1"/>
  <c r="Z63" i="1"/>
  <c r="AF63" i="1" s="1"/>
  <c r="W56" i="1"/>
  <c r="Z66" i="1"/>
  <c r="AF66" i="1" s="1"/>
  <c r="Z58" i="1"/>
  <c r="AF58" i="1" s="1"/>
  <c r="AA42" i="1"/>
  <c r="AG42" i="1" s="1"/>
  <c r="Y37" i="1"/>
  <c r="W36" i="1"/>
  <c r="Z51" i="1"/>
  <c r="AF51" i="1" s="1"/>
  <c r="AA52" i="1"/>
  <c r="AG52" i="1"/>
  <c r="W45" i="1"/>
  <c r="AC45" i="1"/>
  <c r="AA47" i="1"/>
  <c r="AG47" i="1" s="1"/>
  <c r="Z48" i="1"/>
  <c r="AF48" i="1"/>
  <c r="Y53" i="1"/>
  <c r="AA49" i="1"/>
  <c r="W42" i="1"/>
  <c r="AA43" i="1"/>
  <c r="AG43" i="1"/>
  <c r="Y51" i="1"/>
  <c r="Z52" i="1"/>
  <c r="AF52" i="1" s="1"/>
  <c r="AA50" i="1"/>
  <c r="Z47" i="1"/>
  <c r="W48" i="1"/>
  <c r="AA41" i="1"/>
  <c r="AG41" i="1"/>
  <c r="Z49" i="1"/>
  <c r="V42" i="1"/>
  <c r="AB42" i="1" s="1"/>
  <c r="AN42" i="1" s="1"/>
  <c r="X51" i="1"/>
  <c r="W47" i="1"/>
  <c r="W50" i="1"/>
  <c r="AC50" i="1" s="1"/>
  <c r="AO50" i="1" s="1"/>
  <c r="W49" i="1"/>
  <c r="W43" i="1"/>
  <c r="Z44" i="1"/>
  <c r="AF44" i="1" s="1"/>
  <c r="Z54" i="1"/>
  <c r="AF54" i="1" s="1"/>
  <c r="V50" i="1"/>
  <c r="AB50" i="1" s="1"/>
  <c r="AN50" i="1" s="1"/>
  <c r="W41" i="1"/>
  <c r="AB49" i="1"/>
  <c r="AN49" i="1" s="1"/>
  <c r="Y52" i="1"/>
  <c r="AE52" i="1" s="1"/>
  <c r="AF41" i="1"/>
  <c r="X52" i="1"/>
  <c r="AA53" i="1"/>
  <c r="AG53" i="1" s="1"/>
  <c r="Z46" i="1"/>
  <c r="AF46" i="1"/>
  <c r="AB47" i="1"/>
  <c r="AN47" i="1"/>
  <c r="V41" i="1"/>
  <c r="AB43" i="1"/>
  <c r="AN43" i="1"/>
  <c r="V44" i="1"/>
  <c r="AB44" i="1" s="1"/>
  <c r="AA45" i="1"/>
  <c r="AG45" i="1" s="1"/>
  <c r="Z53" i="1"/>
  <c r="AF53" i="1"/>
  <c r="W46" i="1"/>
  <c r="X54" i="1"/>
  <c r="Z43" i="1"/>
  <c r="AF43" i="1" s="1"/>
  <c r="X53" i="1"/>
  <c r="V48" i="1"/>
  <c r="AB48" i="1"/>
  <c r="Z50" i="1"/>
  <c r="AF50" i="1"/>
  <c r="W44" i="1"/>
  <c r="AA46" i="1"/>
  <c r="AG48" i="1"/>
  <c r="Y54" i="1"/>
  <c r="AE54" i="1"/>
  <c r="AA51" i="1"/>
  <c r="AG51" i="1" s="1"/>
  <c r="AA44" i="1"/>
  <c r="AG44" i="1" s="1"/>
  <c r="Z45" i="1"/>
  <c r="AF45" i="1"/>
  <c r="V46" i="1"/>
  <c r="AB46" i="1" s="1"/>
  <c r="Z42" i="1"/>
  <c r="AF42" i="1" s="1"/>
  <c r="AG36" i="1"/>
  <c r="AG40" i="1"/>
  <c r="AB29" i="1"/>
  <c r="AN29" i="1" s="1"/>
  <c r="AA31" i="1"/>
  <c r="AG31" i="1"/>
  <c r="AC34" i="1"/>
  <c r="AO34" i="1" s="1"/>
  <c r="AD38" i="1"/>
  <c r="AF31" i="1"/>
  <c r="Z33" i="1"/>
  <c r="AA27" i="1"/>
  <c r="AG27" i="1" s="1"/>
  <c r="V34" i="1"/>
  <c r="AB34" i="1" s="1"/>
  <c r="AN34" i="1" s="1"/>
  <c r="W28" i="1"/>
  <c r="AA39" i="1"/>
  <c r="AG39" i="1" s="1"/>
  <c r="W33" i="1"/>
  <c r="AE37" i="1"/>
  <c r="X39" i="1"/>
  <c r="AD39" i="1" s="1"/>
  <c r="X37" i="1"/>
  <c r="V30" i="1"/>
  <c r="W32" i="1"/>
  <c r="AE39" i="1"/>
  <c r="Z34" i="1"/>
  <c r="AF34" i="1" s="1"/>
  <c r="V32" i="1"/>
  <c r="AB32" i="1"/>
  <c r="AG32" i="1"/>
  <c r="V28" i="1"/>
  <c r="AB28" i="1" s="1"/>
  <c r="AA29" i="1"/>
  <c r="AG29" i="1" s="1"/>
  <c r="W31" i="1"/>
  <c r="AC31" i="1" s="1"/>
  <c r="AO31" i="1" s="1"/>
  <c r="Z40" i="1"/>
  <c r="AF40" i="1" s="1"/>
  <c r="V33" i="1"/>
  <c r="AB33" i="1" s="1"/>
  <c r="W29" i="1"/>
  <c r="AC29" i="1"/>
  <c r="AO29" i="1" s="1"/>
  <c r="Z32" i="1"/>
  <c r="AA28" i="1"/>
  <c r="AG28" i="1" s="1"/>
  <c r="W35" i="1"/>
  <c r="Z29" i="1"/>
  <c r="AF29" i="1"/>
  <c r="Z39" i="1"/>
  <c r="Y40" i="1"/>
  <c r="AE40" i="1"/>
  <c r="AC36" i="1"/>
  <c r="V36" i="1"/>
  <c r="AB36" i="1"/>
  <c r="AN36" i="1" s="1"/>
  <c r="Z38" i="1"/>
  <c r="AA35" i="1"/>
  <c r="AG35" i="1"/>
  <c r="Y38" i="1"/>
  <c r="AA33" i="1"/>
  <c r="AG33" i="1" s="1"/>
  <c r="Z35" i="1"/>
  <c r="AF35" i="1" s="1"/>
  <c r="Z28" i="1"/>
  <c r="AF28" i="1"/>
  <c r="AG34" i="1"/>
  <c r="Z27" i="1"/>
  <c r="AF27" i="1"/>
  <c r="AA30" i="1"/>
  <c r="AG30" i="1" s="1"/>
  <c r="AA37" i="1"/>
  <c r="AG37" i="1" s="1"/>
  <c r="W27" i="1"/>
  <c r="AC27" i="1" s="1"/>
  <c r="AO27" i="1" s="1"/>
  <c r="AB35" i="1"/>
  <c r="AN35" i="1"/>
  <c r="Z36" i="1"/>
  <c r="AF36" i="1" s="1"/>
  <c r="Z37" i="1"/>
  <c r="AF37" i="1"/>
  <c r="Z30" i="1"/>
  <c r="AF30" i="1" s="1"/>
  <c r="AA38" i="1"/>
  <c r="AG38" i="1"/>
  <c r="V31" i="1"/>
  <c r="X40" i="1"/>
  <c r="AD40" i="1" s="1"/>
  <c r="AB13" i="1"/>
  <c r="AO36" i="1" l="1"/>
  <c r="AC70" i="1"/>
  <c r="AO70" i="1" s="1"/>
  <c r="AN71" i="1"/>
  <c r="AF73" i="1"/>
  <c r="AO76" i="1"/>
  <c r="AN74" i="1"/>
  <c r="AE79" i="1"/>
  <c r="AN72" i="1"/>
  <c r="AN73" i="1"/>
  <c r="AG76" i="1"/>
  <c r="AB78" i="1"/>
  <c r="AN78" i="1" s="1"/>
  <c r="AB69" i="1"/>
  <c r="AN69" i="1" s="1"/>
  <c r="AF71" i="1"/>
  <c r="AG69" i="1"/>
  <c r="AO72" i="1"/>
  <c r="AO69" i="1"/>
  <c r="AF69" i="1"/>
  <c r="AB57" i="1"/>
  <c r="AN57" i="1" s="1"/>
  <c r="AC64" i="1"/>
  <c r="AO64" i="1"/>
  <c r="AC59" i="1"/>
  <c r="AO59" i="1" s="1"/>
  <c r="AD68" i="1"/>
  <c r="AF57" i="1"/>
  <c r="AN63" i="1"/>
  <c r="AB61" i="1"/>
  <c r="AN61" i="1" s="1"/>
  <c r="AB59" i="1"/>
  <c r="AN59" i="1" s="1"/>
  <c r="AC63" i="1"/>
  <c r="AO63" i="1" s="1"/>
  <c r="AC56" i="1"/>
  <c r="AO56" i="1" s="1"/>
  <c r="AN64" i="1"/>
  <c r="AO55" i="1"/>
  <c r="AN60" i="1"/>
  <c r="AE67" i="1"/>
  <c r="AO61" i="1"/>
  <c r="AB56" i="1"/>
  <c r="AN56" i="1" s="1"/>
  <c r="AO62" i="1"/>
  <c r="AC44" i="1"/>
  <c r="AO44" i="1" s="1"/>
  <c r="AN44" i="1"/>
  <c r="AN46" i="1"/>
  <c r="AD54" i="1"/>
  <c r="AC47" i="1"/>
  <c r="AO47" i="1" s="1"/>
  <c r="AC48" i="1"/>
  <c r="AO48" i="1" s="1"/>
  <c r="AC42" i="1"/>
  <c r="AO42" i="1"/>
  <c r="AC46" i="1"/>
  <c r="AO46" i="1"/>
  <c r="AF47" i="1"/>
  <c r="AO45" i="1"/>
  <c r="AD52" i="1"/>
  <c r="AC41" i="1"/>
  <c r="AO41" i="1" s="1"/>
  <c r="AC43" i="1"/>
  <c r="AO43" i="1" s="1"/>
  <c r="AD51" i="1"/>
  <c r="AG50" i="1"/>
  <c r="AG49" i="1"/>
  <c r="AN48" i="1"/>
  <c r="AB41" i="1"/>
  <c r="AN41" i="1" s="1"/>
  <c r="AC49" i="1"/>
  <c r="AO49" i="1" s="1"/>
  <c r="AE53" i="1"/>
  <c r="AG46" i="1"/>
  <c r="AD53" i="1"/>
  <c r="AF49" i="1"/>
  <c r="AE51" i="1"/>
  <c r="AC28" i="1"/>
  <c r="AO28" i="1" s="1"/>
  <c r="AO35" i="1"/>
  <c r="AC35" i="1"/>
  <c r="AN33" i="1"/>
  <c r="AE38" i="1"/>
  <c r="AB30" i="1"/>
  <c r="AN30" i="1" s="1"/>
  <c r="AC33" i="1"/>
  <c r="AO33" i="1" s="1"/>
  <c r="AF33" i="1"/>
  <c r="AF38" i="1"/>
  <c r="AF39" i="1"/>
  <c r="AF32" i="1"/>
  <c r="AN32" i="1"/>
  <c r="AD37" i="1"/>
  <c r="AB31" i="1"/>
  <c r="AN31" i="1" s="1"/>
  <c r="AN28" i="1"/>
  <c r="AC32" i="1"/>
  <c r="AO32"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13" i="1"/>
  <c r="AN13" i="1" l="1"/>
  <c r="AO13" i="1"/>
  <c r="C15" i="2" l="1"/>
  <c r="C19" i="2"/>
  <c r="C16" i="2"/>
  <c r="C27" i="2"/>
  <c r="D29" i="2" l="1"/>
  <c r="D21" i="2"/>
  <c r="D20" i="2"/>
  <c r="D15" i="2"/>
  <c r="C12" i="2"/>
  <c r="D17" i="2"/>
  <c r="C20" i="2"/>
  <c r="D19" i="2"/>
  <c r="C17" i="2"/>
  <c r="C29" i="2"/>
  <c r="C28" i="2"/>
  <c r="D16" i="2"/>
  <c r="C21" i="2"/>
  <c r="D18" i="2"/>
  <c r="C18" i="2"/>
  <c r="D14" i="2"/>
  <c r="C14" i="2"/>
  <c r="D26" i="2"/>
  <c r="C26" i="2"/>
  <c r="D13" i="2"/>
  <c r="D28" i="2"/>
  <c r="D12" i="2"/>
  <c r="D27" i="2"/>
  <c r="C13" i="2" l="1"/>
</calcChain>
</file>

<file path=xl/sharedStrings.xml><?xml version="1.0" encoding="utf-8"?>
<sst xmlns="http://schemas.openxmlformats.org/spreadsheetml/2006/main" count="1185" uniqueCount="116">
  <si>
    <t>Index (ij)</t>
  </si>
  <si>
    <t>Hide row</t>
  </si>
  <si>
    <t>PM2.5 Health Endpoint</t>
  </si>
  <si>
    <t>(Mean)</t>
  </si>
  <si>
    <t>(%)</t>
  </si>
  <si>
    <t>Emergency Room Visits, Asthma</t>
  </si>
  <si>
    <t>0 - 99</t>
  </si>
  <si>
    <t>Mortality, All Cause</t>
  </si>
  <si>
    <t>30 - 99</t>
  </si>
  <si>
    <t>Hospital Admissions, Asthma</t>
  </si>
  <si>
    <t>0 - 64</t>
  </si>
  <si>
    <t>Hospital Admissions, All Cardiovascular (less Myocardial Infarctions)</t>
  </si>
  <si>
    <t>65 - 99</t>
  </si>
  <si>
    <t>Hospital Admissions, All Respiratory</t>
  </si>
  <si>
    <t>Acute Myocardial Infarction, Nonfatal</t>
  </si>
  <si>
    <t>18 - 24</t>
  </si>
  <si>
    <t>25 - 44</t>
  </si>
  <si>
    <t>45 - 54</t>
  </si>
  <si>
    <t>55 - 64</t>
  </si>
  <si>
    <t>Ozone Health Endpoint</t>
  </si>
  <si>
    <t>Mortality, Non-Accidental</t>
  </si>
  <si>
    <t>0 - 17</t>
  </si>
  <si>
    <t>18 - 99</t>
  </si>
  <si>
    <t>Hide column</t>
  </si>
  <si>
    <t>Health Function</t>
  </si>
  <si>
    <t>Mar</t>
  </si>
  <si>
    <t>Krewski</t>
  </si>
  <si>
    <t>Sheppard</t>
  </si>
  <si>
    <t>Bell</t>
  </si>
  <si>
    <t>Zanobetti_HA</t>
  </si>
  <si>
    <t>Zanobetti_18TO24</t>
  </si>
  <si>
    <t>Zanobetti_25TO44</t>
  </si>
  <si>
    <t>Zanobetti_45TO54</t>
  </si>
  <si>
    <t>Zanobetti_55TO64</t>
  </si>
  <si>
    <t>Zanobetti_65TO99</t>
  </si>
  <si>
    <t>Katsouyanni</t>
  </si>
  <si>
    <t>Smith</t>
  </si>
  <si>
    <t>Mar_and_Koenig_0TO17</t>
  </si>
  <si>
    <t>Mar_and_Koenig_18TO99</t>
  </si>
  <si>
    <t>incidences</t>
  </si>
  <si>
    <t>NOx Emissions</t>
  </si>
  <si>
    <t>ROG Emissions</t>
  </si>
  <si>
    <t>PM25 Emissions</t>
  </si>
  <si>
    <t>percent</t>
  </si>
  <si>
    <t>Parameters</t>
  </si>
  <si>
    <t>NOx</t>
  </si>
  <si>
    <t>low emissions</t>
  </si>
  <si>
    <t>high emissions</t>
  </si>
  <si>
    <t>ROG</t>
  </si>
  <si>
    <t>PM25</t>
  </si>
  <si>
    <t>LOW_2X</t>
  </si>
  <si>
    <t>slope_m</t>
  </si>
  <si>
    <t>intercept_b</t>
  </si>
  <si>
    <t>Y = mX + b</t>
  </si>
  <si>
    <t>HIGH_8X</t>
  </si>
  <si>
    <t>FINAL IMPACTS</t>
  </si>
  <si>
    <t>A. Sacramento</t>
  </si>
  <si>
    <t>B. Rancho Cordova</t>
  </si>
  <si>
    <t>C. Woodland</t>
  </si>
  <si>
    <t>D. Vacaville</t>
  </si>
  <si>
    <t>E. West Roseville</t>
  </si>
  <si>
    <t>Run</t>
  </si>
  <si>
    <t>HealthFunction</t>
  </si>
  <si>
    <t>Population</t>
  </si>
  <si>
    <t>Point Estimate</t>
  </si>
  <si>
    <t>Mean</t>
  </si>
  <si>
    <t>Baseline</t>
  </si>
  <si>
    <t>PercentBaseline</t>
  </si>
  <si>
    <t>PM25N_D24hrMean_src_01</t>
  </si>
  <si>
    <t>PM25PM_D24hrMean_src_01</t>
  </si>
  <si>
    <t>PM25N_D24hrMean_src_02</t>
  </si>
  <si>
    <t>PM25PM_D24hrMean_src_02</t>
  </si>
  <si>
    <t>PM25N_D24hrMean_src_03</t>
  </si>
  <si>
    <t>PM25PM_D24hrMean_src_03</t>
  </si>
  <si>
    <t>PM25N_D24hrMean_src_04</t>
  </si>
  <si>
    <t>PM25PM_D24hrMean_src_04</t>
  </si>
  <si>
    <t>PM25N_D24hrMean_src_05</t>
  </si>
  <si>
    <t>PM25PM_D24hrMean_src_05</t>
  </si>
  <si>
    <t>O3N_MDA8_src_01</t>
  </si>
  <si>
    <t>O3V_MDA8_src_01</t>
  </si>
  <si>
    <t>O3N_MDA8_src_02</t>
  </si>
  <si>
    <t>O3V_MDA8_src_02</t>
  </si>
  <si>
    <t>O3N_MDA8_src_03</t>
  </si>
  <si>
    <t>O3V_MDA8_src_03</t>
  </si>
  <si>
    <t>O3N_MDA8_src_04</t>
  </si>
  <si>
    <t>O3V_MDA8_src_04</t>
  </si>
  <si>
    <t>O3N_MDA8_src_05</t>
  </si>
  <si>
    <t>O3V_MDA8_src_05</t>
  </si>
  <si>
    <t>HealthEndpoint</t>
  </si>
  <si>
    <t>Species</t>
  </si>
  <si>
    <t>Source</t>
  </si>
  <si>
    <t>src_01</t>
  </si>
  <si>
    <t>src_02</t>
  </si>
  <si>
    <t>src_03</t>
  </si>
  <si>
    <t>src_04</t>
  </si>
  <si>
    <t>src_05</t>
  </si>
  <si>
    <t>EndPoint</t>
  </si>
  <si>
    <t>ID</t>
  </si>
  <si>
    <t>PM25N</t>
  </si>
  <si>
    <t>PM25PM</t>
  </si>
  <si>
    <t>O3N</t>
  </si>
  <si>
    <t>O3V</t>
  </si>
  <si>
    <r>
      <t>Age Range</t>
    </r>
    <r>
      <rPr>
        <b/>
        <vertAlign val="superscript"/>
        <sz val="11"/>
        <color rgb="FF000000"/>
        <rFont val="Calibri"/>
        <family val="2"/>
      </rPr>
      <t>1</t>
    </r>
  </si>
  <si>
    <r>
      <t>Incidences (per year)</t>
    </r>
    <r>
      <rPr>
        <b/>
        <vertAlign val="superscript"/>
        <sz val="11"/>
        <color rgb="FF000000"/>
        <rFont val="Calibri"/>
        <family val="2"/>
      </rPr>
      <t>2</t>
    </r>
  </si>
  <si>
    <r>
      <t>Percent of Background Health Incidence</t>
    </r>
    <r>
      <rPr>
        <b/>
        <vertAlign val="superscript"/>
        <sz val="11"/>
        <color rgb="FF000000"/>
        <rFont val="Calibri"/>
        <family val="2"/>
      </rPr>
      <t>3</t>
    </r>
  </si>
  <si>
    <t>User inputs</t>
  </si>
  <si>
    <t>&lt;-- Step 1: Input the area
(Please chose a value between 38.0 and 39.7)</t>
  </si>
  <si>
    <t>&lt;-- Step 2: Input NOx emissions in lbs./day</t>
  </si>
  <si>
    <t>&lt;-- Step 3: Input ROG emissions in lbs./day</t>
  </si>
  <si>
    <t>&lt;-- Step 4: Input PM2.5 emissions in lbs./day</t>
  </si>
  <si>
    <t>Strategic Area Location</t>
  </si>
  <si>
    <t>Strategic Area Project Health Effects Tool</t>
  </si>
  <si>
    <t>3. The percent of background health incidence uses the mean incidence. The background health incidence is an estimate of the average number of people that are affected by the health endpoint in a given population over a given period of time. In this case, these background incidence rates cover the modeled domain. Health incidence rates and other health data are typically collected by the government as well as the World Health Organization. The background incidence rates used here are obtained from BenMAP.</t>
  </si>
  <si>
    <t xml:space="preserve">1. Affected age ranges are shown. Other age ranges are available, but the endpoints and age ranges shown here are the ones used by the USEPA in their health assessments. The age ranges are consistent with the epidemiological study that is the basis of the health function. </t>
  </si>
  <si>
    <t>2. Health effects are shown in terms of incidences of each health endpoint and how it compares to the base (2035 base year health effect incidences, or “background health incidence”) values. Health effects and background health incidences are across the Northern California model domain.</t>
  </si>
  <si>
    <t>Sac Metro Air District Strategic Area Project Health Effects Tool, version 1, published January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</si>
</sst>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0"/>
    <numFmt numFmtId="165" formatCode="0.000000"/>
    <numFmt numFmtId="166" formatCode="0.0000"/>
    <numFmt numFmtId="167" formatCode="0.00000%"/>
    <numFmt numFmtId="168" formatCode="0.0000%"/>
  </numFmts>
  <fonts count="12" x14ac:knownFonts="1">
    <font>
      <sz val="11"/>
      <color theme="1"/>
      <name val="Calibri"/>
      <family val="2"/>
      <scheme val="minor"/>
    </font>
    <font>
      <b/>
      <sz val="11"/>
      <color theme="1"/>
      <name val="Calibri"/>
      <family val="2"/>
      <scheme val="minor"/>
    </font>
    <font>
      <sz val="22"/>
      <color theme="1"/>
      <name val="Calibri"/>
      <family val="2"/>
      <scheme val="minor"/>
    </font>
    <font>
      <sz val="11"/>
      <color rgb="FF000000"/>
      <name val="Calibri"/>
      <family val="2"/>
    </font>
    <font>
      <i/>
      <sz val="11"/>
      <color rgb="FFFF0000"/>
      <name val="Calibri"/>
      <family val="2"/>
      <scheme val="minor"/>
    </font>
    <font>
      <b/>
      <sz val="11"/>
      <color rgb="FF000000"/>
      <name val="Calibri"/>
      <family val="2"/>
    </font>
    <font>
      <sz val="10"/>
      <color theme="1"/>
      <name val="Times New Roman"/>
      <family val="1"/>
    </font>
    <font>
      <b/>
      <sz val="10"/>
      <color theme="1"/>
      <name val="Times New Roman"/>
      <family val="1"/>
    </font>
    <font>
      <sz val="11"/>
      <color theme="1"/>
      <name val="Calibri"/>
      <family val="2"/>
      <scheme val="minor"/>
    </font>
    <font>
      <b/>
      <vertAlign val="superscript"/>
      <sz val="11"/>
      <color rgb="FF000000"/>
      <name val="Calibri"/>
      <family val="2"/>
    </font>
    <font>
      <sz val="11"/>
      <name val="Calibri"/>
      <family val="2"/>
    </font>
    <font>
      <b/>
      <i/>
      <sz val="11"/>
      <color theme="1"/>
      <name val="Calibri"/>
      <family val="2"/>
      <scheme val="minor"/>
    </font>
  </fonts>
  <fills count="14">
    <fill>
      <patternFill patternType="none"/>
    </fill>
    <fill>
      <patternFill patternType="gray125"/>
    </fill>
    <fill>
      <patternFill patternType="solid">
        <fgColor theme="4" tint="0.79998168889431442"/>
        <bgColor theme="4" tint="0.79998168889431442"/>
      </patternFill>
    </fill>
    <fill>
      <patternFill patternType="solid">
        <fgColor theme="5" tint="0.79998168889431442"/>
        <bgColor indexed="64"/>
      </patternFill>
    </fill>
    <fill>
      <patternFill patternType="solid">
        <fgColor theme="2"/>
        <bgColor indexed="64"/>
      </patternFill>
    </fill>
    <fill>
      <patternFill patternType="solid">
        <fgColor theme="6" tint="0.39997558519241921"/>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00FFFF"/>
        <bgColor indexed="64"/>
      </patternFill>
    </fill>
    <fill>
      <patternFill patternType="solid">
        <fgColor theme="5" tint="-0.249977111117893"/>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4" tint="0.39997558519241921"/>
        <bgColor indexed="64"/>
      </patternFill>
    </fill>
  </fills>
  <borders count="22">
    <border>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2">
    <xf numFmtId="0" fontId="0" fillId="0" borderId="0"/>
    <xf numFmtId="9" fontId="8" fillId="0" borderId="0" applyFont="0" applyFill="0" applyBorder="0" applyAlignment="0" applyProtection="0"/>
  </cellStyleXfs>
  <cellXfs count="103">
    <xf numFmtId="0" fontId="0" fillId="0" borderId="0" xfId="0"/>
    <xf numFmtId="0" fontId="4" fillId="0" borderId="0" xfId="0" applyFont="1"/>
    <xf numFmtId="0" fontId="5" fillId="0" borderId="1" xfId="0" applyFont="1" applyBorder="1" applyAlignment="1">
      <alignment horizontal="center" vertical="top" wrapText="1"/>
    </xf>
    <xf numFmtId="0" fontId="5" fillId="0" borderId="5" xfId="0" applyFont="1" applyBorder="1" applyAlignment="1">
      <alignment horizontal="center" vertical="top" wrapText="1"/>
    </xf>
    <xf numFmtId="0" fontId="6" fillId="0" borderId="0" xfId="0" applyFont="1"/>
    <xf numFmtId="0" fontId="7" fillId="0" borderId="0" xfId="0" applyFont="1"/>
    <xf numFmtId="2" fontId="6" fillId="0" borderId="0" xfId="0" applyNumberFormat="1" applyFont="1"/>
    <xf numFmtId="166" fontId="6" fillId="0" borderId="0" xfId="0" applyNumberFormat="1" applyFont="1"/>
    <xf numFmtId="0" fontId="0" fillId="0" borderId="0" xfId="0" applyAlignment="1">
      <alignment vertical="top"/>
    </xf>
    <xf numFmtId="165" fontId="3" fillId="0" borderId="5" xfId="0" applyNumberFormat="1" applyFont="1" applyBorder="1" applyAlignment="1">
      <alignment horizontal="center" vertical="center"/>
    </xf>
    <xf numFmtId="2" fontId="0" fillId="0" borderId="0" xfId="0" applyNumberFormat="1"/>
    <xf numFmtId="166" fontId="0" fillId="0" borderId="0" xfId="0" applyNumberFormat="1"/>
    <xf numFmtId="164" fontId="0" fillId="0" borderId="0" xfId="0" applyNumberFormat="1"/>
    <xf numFmtId="0" fontId="0" fillId="2" borderId="2" xfId="0" applyFill="1" applyBorder="1"/>
    <xf numFmtId="1" fontId="3" fillId="0" borderId="4" xfId="0" applyNumberFormat="1" applyFont="1" applyBorder="1" applyAlignment="1">
      <alignment horizontal="center" vertical="center"/>
    </xf>
    <xf numFmtId="0" fontId="1" fillId="5" borderId="0" xfId="0" applyFont="1" applyFill="1"/>
    <xf numFmtId="0" fontId="0" fillId="5" borderId="0" xfId="0" applyFill="1"/>
    <xf numFmtId="0" fontId="0" fillId="3" borderId="0" xfId="0" applyFill="1"/>
    <xf numFmtId="0" fontId="0" fillId="11" borderId="0" xfId="0" applyFill="1"/>
    <xf numFmtId="164" fontId="3" fillId="0" borderId="1" xfId="0" applyNumberFormat="1" applyFont="1" applyBorder="1" applyAlignment="1">
      <alignment horizontal="center" vertical="center"/>
    </xf>
    <xf numFmtId="164" fontId="3" fillId="0" borderId="3" xfId="0" applyNumberFormat="1" applyFont="1"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horizontal="center" vertical="center"/>
    </xf>
    <xf numFmtId="0" fontId="3" fillId="0" borderId="7" xfId="0" applyFont="1" applyBorder="1" applyAlignment="1">
      <alignment vertical="top" wrapText="1"/>
    </xf>
    <xf numFmtId="0" fontId="0" fillId="12" borderId="6" xfId="0" applyFill="1" applyBorder="1" applyAlignment="1" applyProtection="1">
      <alignment horizontal="right" vertical="center"/>
      <protection locked="0"/>
    </xf>
    <xf numFmtId="167" fontId="0" fillId="0" borderId="0" xfId="1" applyNumberFormat="1" applyFont="1"/>
    <xf numFmtId="11" fontId="0" fillId="0" borderId="0" xfId="0" applyNumberFormat="1"/>
    <xf numFmtId="0" fontId="0" fillId="0" borderId="0" xfId="0" applyAlignment="1">
      <alignment vertical="center"/>
    </xf>
    <xf numFmtId="0" fontId="3" fillId="0" borderId="4" xfId="0" applyFont="1" applyBorder="1" applyAlignment="1">
      <alignment vertical="center"/>
    </xf>
    <xf numFmtId="0" fontId="3" fillId="0" borderId="8" xfId="0" applyFont="1" applyBorder="1" applyAlignment="1">
      <alignment vertical="top" wrapText="1"/>
    </xf>
    <xf numFmtId="0" fontId="3" fillId="0" borderId="9" xfId="0" applyFont="1" applyBorder="1" applyAlignment="1">
      <alignment vertical="center"/>
    </xf>
    <xf numFmtId="164" fontId="3" fillId="0" borderId="10" xfId="0" applyNumberFormat="1" applyFont="1" applyBorder="1" applyAlignment="1">
      <alignment horizontal="center" vertical="center"/>
    </xf>
    <xf numFmtId="164" fontId="3" fillId="0" borderId="9" xfId="0" applyNumberFormat="1" applyFont="1" applyBorder="1" applyAlignment="1">
      <alignment horizontal="center" vertical="center"/>
    </xf>
    <xf numFmtId="0" fontId="1" fillId="0" borderId="0" xfId="0" applyFont="1"/>
    <xf numFmtId="0" fontId="0" fillId="3" borderId="6" xfId="0" applyFill="1" applyBorder="1"/>
    <xf numFmtId="167" fontId="0" fillId="3" borderId="6" xfId="1" applyNumberFormat="1" applyFont="1" applyFill="1" applyBorder="1"/>
    <xf numFmtId="167" fontId="0" fillId="3" borderId="6" xfId="0" applyNumberFormat="1" applyFill="1" applyBorder="1"/>
    <xf numFmtId="0" fontId="0" fillId="3" borderId="14" xfId="0" applyFill="1" applyBorder="1"/>
    <xf numFmtId="167" fontId="0" fillId="3" borderId="15" xfId="1" applyNumberFormat="1" applyFont="1" applyFill="1" applyBorder="1"/>
    <xf numFmtId="0" fontId="0" fillId="3" borderId="16" xfId="0" applyFill="1" applyBorder="1"/>
    <xf numFmtId="167" fontId="0" fillId="3" borderId="17" xfId="0" applyNumberFormat="1" applyFill="1" applyBorder="1"/>
    <xf numFmtId="0" fontId="0" fillId="3" borderId="17" xfId="0" applyFill="1" applyBorder="1"/>
    <xf numFmtId="167" fontId="0" fillId="3" borderId="17" xfId="1" applyNumberFormat="1" applyFont="1" applyFill="1" applyBorder="1"/>
    <xf numFmtId="167" fontId="0" fillId="3" borderId="18" xfId="1" applyNumberFormat="1" applyFont="1" applyFill="1" applyBorder="1"/>
    <xf numFmtId="0" fontId="0" fillId="3" borderId="15" xfId="0" applyFill="1" applyBorder="1"/>
    <xf numFmtId="0" fontId="0" fillId="3" borderId="18" xfId="0" applyFill="1" applyBorder="1"/>
    <xf numFmtId="0" fontId="0" fillId="3" borderId="19" xfId="0" applyFill="1" applyBorder="1"/>
    <xf numFmtId="167" fontId="0" fillId="3" borderId="20" xfId="0" applyNumberFormat="1" applyFill="1" applyBorder="1"/>
    <xf numFmtId="0" fontId="0" fillId="3" borderId="20" xfId="0" applyFill="1" applyBorder="1"/>
    <xf numFmtId="167" fontId="0" fillId="3" borderId="20" xfId="1" applyNumberFormat="1" applyFont="1" applyFill="1" applyBorder="1"/>
    <xf numFmtId="167" fontId="0" fillId="3" borderId="21" xfId="1" applyNumberFormat="1" applyFont="1" applyFill="1" applyBorder="1"/>
    <xf numFmtId="0" fontId="0" fillId="3" borderId="21" xfId="0" applyFill="1" applyBorder="1"/>
    <xf numFmtId="0" fontId="0" fillId="0" borderId="16" xfId="0" applyBorder="1"/>
    <xf numFmtId="0" fontId="0" fillId="0" borderId="17" xfId="0" applyBorder="1"/>
    <xf numFmtId="0" fontId="0" fillId="0" borderId="18" xfId="0" applyBorder="1"/>
    <xf numFmtId="167" fontId="0" fillId="0" borderId="17" xfId="1" applyNumberFormat="1" applyFont="1" applyBorder="1"/>
    <xf numFmtId="167" fontId="0" fillId="0" borderId="18" xfId="1" applyNumberFormat="1" applyFont="1" applyBorder="1"/>
    <xf numFmtId="0" fontId="0" fillId="7" borderId="0" xfId="0" applyFill="1"/>
    <xf numFmtId="0" fontId="0" fillId="0" borderId="0" xfId="0" applyFill="1"/>
    <xf numFmtId="0" fontId="10" fillId="0" borderId="0" xfId="0" applyFont="1" applyFill="1" applyBorder="1" applyAlignment="1">
      <alignment horizontal="left" vertical="top" wrapText="1"/>
    </xf>
    <xf numFmtId="0" fontId="5" fillId="0" borderId="7" xfId="0" applyFont="1" applyBorder="1" applyAlignment="1">
      <alignment horizontal="center" vertical="top"/>
    </xf>
    <xf numFmtId="0" fontId="5" fillId="0" borderId="10" xfId="0" applyFont="1" applyBorder="1" applyAlignment="1">
      <alignment horizontal="center" vertical="top"/>
    </xf>
    <xf numFmtId="0" fontId="5" fillId="0" borderId="4" xfId="0" applyFont="1" applyBorder="1" applyAlignment="1">
      <alignment horizontal="center" vertical="top"/>
    </xf>
    <xf numFmtId="0" fontId="1" fillId="4" borderId="6" xfId="0" applyFont="1" applyFill="1" applyBorder="1" applyAlignment="1">
      <alignment horizontal="left" vertical="center" wrapText="1"/>
    </xf>
    <xf numFmtId="0" fontId="1" fillId="0" borderId="0" xfId="0" applyFont="1" applyAlignment="1">
      <alignment horizontal="center"/>
    </xf>
    <xf numFmtId="0" fontId="0" fillId="5" borderId="11" xfId="0" applyFill="1" applyBorder="1" applyAlignment="1">
      <alignment horizontal="center"/>
    </xf>
    <xf numFmtId="0" fontId="0" fillId="5" borderId="12" xfId="0" applyFill="1" applyBorder="1" applyAlignment="1">
      <alignment horizontal="center"/>
    </xf>
    <xf numFmtId="0" fontId="0" fillId="5" borderId="13" xfId="0" applyFill="1" applyBorder="1" applyAlignment="1">
      <alignment horizontal="center"/>
    </xf>
    <xf numFmtId="0" fontId="0" fillId="6" borderId="11" xfId="0" applyFill="1" applyBorder="1" applyAlignment="1">
      <alignment horizontal="center"/>
    </xf>
    <xf numFmtId="0" fontId="0" fillId="6" borderId="12" xfId="0" applyFill="1" applyBorder="1" applyAlignment="1">
      <alignment horizontal="center"/>
    </xf>
    <xf numFmtId="0" fontId="0" fillId="6" borderId="13" xfId="0" applyFill="1" applyBorder="1" applyAlignment="1">
      <alignment horizontal="center"/>
    </xf>
    <xf numFmtId="0" fontId="1" fillId="9" borderId="11" xfId="0" applyFont="1" applyFill="1" applyBorder="1" applyAlignment="1">
      <alignment horizontal="center" vertical="center"/>
    </xf>
    <xf numFmtId="0" fontId="1" fillId="9" borderId="13" xfId="0" applyFont="1" applyFill="1" applyBorder="1" applyAlignment="1">
      <alignment horizontal="center" vertical="center"/>
    </xf>
    <xf numFmtId="0" fontId="1" fillId="9" borderId="14" xfId="0" applyFont="1" applyFill="1" applyBorder="1" applyAlignment="1">
      <alignment horizontal="center" vertical="center"/>
    </xf>
    <xf numFmtId="0" fontId="1" fillId="9" borderId="15" xfId="0" applyFont="1" applyFill="1" applyBorder="1" applyAlignment="1">
      <alignment horizontal="center" vertical="center"/>
    </xf>
    <xf numFmtId="0" fontId="0" fillId="10" borderId="11" xfId="0" applyFill="1" applyBorder="1" applyAlignment="1">
      <alignment horizontal="center"/>
    </xf>
    <xf numFmtId="0" fontId="0" fillId="10" borderId="12" xfId="0" applyFill="1" applyBorder="1" applyAlignment="1">
      <alignment horizontal="center"/>
    </xf>
    <xf numFmtId="0" fontId="0" fillId="10" borderId="13" xfId="0" applyFill="1" applyBorder="1" applyAlignment="1">
      <alignment horizontal="center"/>
    </xf>
    <xf numFmtId="0" fontId="0" fillId="0" borderId="14" xfId="0" applyBorder="1" applyAlignment="1">
      <alignment horizontal="center"/>
    </xf>
    <xf numFmtId="0" fontId="0" fillId="0" borderId="6" xfId="0" applyBorder="1" applyAlignment="1">
      <alignment horizontal="center"/>
    </xf>
    <xf numFmtId="0" fontId="0" fillId="0" borderId="15" xfId="0" applyBorder="1" applyAlignment="1">
      <alignment horizontal="center"/>
    </xf>
    <xf numFmtId="0" fontId="0" fillId="7" borderId="11" xfId="0" applyFill="1" applyBorder="1" applyAlignment="1">
      <alignment horizontal="center"/>
    </xf>
    <xf numFmtId="0" fontId="0" fillId="7" borderId="12" xfId="0" applyFill="1" applyBorder="1" applyAlignment="1">
      <alignment horizontal="center"/>
    </xf>
    <xf numFmtId="0" fontId="0" fillId="7" borderId="13" xfId="0" applyFill="1" applyBorder="1" applyAlignment="1">
      <alignment horizontal="center"/>
    </xf>
    <xf numFmtId="0" fontId="0" fillId="8" borderId="11" xfId="0" applyFill="1" applyBorder="1" applyAlignment="1">
      <alignment horizontal="center"/>
    </xf>
    <xf numFmtId="0" fontId="0" fillId="8" borderId="12" xfId="0" applyFill="1" applyBorder="1" applyAlignment="1">
      <alignment horizontal="center"/>
    </xf>
    <xf numFmtId="0" fontId="0" fillId="8" borderId="13" xfId="0" applyFill="1" applyBorder="1" applyAlignment="1">
      <alignment horizontal="center"/>
    </xf>
    <xf numFmtId="0" fontId="1" fillId="7" borderId="0" xfId="0" applyFont="1" applyFill="1" applyAlignment="1">
      <alignment horizontal="center"/>
    </xf>
    <xf numFmtId="166" fontId="0" fillId="0" borderId="7" xfId="0" applyNumberFormat="1" applyBorder="1" applyAlignment="1">
      <alignment horizontal="center"/>
    </xf>
    <xf numFmtId="168" fontId="0" fillId="0" borderId="7" xfId="1" applyNumberFormat="1" applyFont="1" applyBorder="1" applyAlignment="1">
      <alignment horizontal="center"/>
    </xf>
    <xf numFmtId="0" fontId="2" fillId="13" borderId="6" xfId="0" applyFont="1" applyFill="1" applyBorder="1" applyAlignment="1">
      <alignment horizontal="right" vertical="center"/>
    </xf>
    <xf numFmtId="17" fontId="11" fillId="0" borderId="0" xfId="0" applyNumberFormat="1" applyFont="1"/>
    <xf numFmtId="0" fontId="2" fillId="13" borderId="11" xfId="0" applyFont="1" applyFill="1" applyBorder="1" applyAlignment="1">
      <alignment horizontal="right" vertical="center"/>
    </xf>
    <xf numFmtId="0" fontId="2" fillId="13" borderId="12" xfId="0" applyFont="1" applyFill="1" applyBorder="1" applyAlignment="1">
      <alignment horizontal="right" vertical="center"/>
    </xf>
    <xf numFmtId="0" fontId="2" fillId="13" borderId="13" xfId="0" applyFont="1" applyFill="1" applyBorder="1" applyAlignment="1">
      <alignment horizontal="right" vertical="center"/>
    </xf>
    <xf numFmtId="0" fontId="2" fillId="13" borderId="14" xfId="0" applyFont="1" applyFill="1" applyBorder="1" applyAlignment="1">
      <alignment horizontal="right" vertical="center"/>
    </xf>
    <xf numFmtId="0" fontId="2" fillId="13" borderId="15" xfId="0" applyFont="1" applyFill="1" applyBorder="1" applyAlignment="1">
      <alignment horizontal="right" vertical="center"/>
    </xf>
    <xf numFmtId="0" fontId="0" fillId="2" borderId="14" xfId="0" applyFill="1" applyBorder="1" applyAlignment="1">
      <alignment horizontal="left" vertical="center"/>
    </xf>
    <xf numFmtId="0" fontId="1" fillId="4" borderId="15" xfId="0" applyFont="1" applyFill="1" applyBorder="1" applyAlignment="1">
      <alignment horizontal="left" vertical="center" wrapText="1"/>
    </xf>
    <xf numFmtId="0" fontId="0" fillId="2" borderId="16" xfId="0" applyFill="1" applyBorder="1" applyAlignment="1">
      <alignment vertical="center"/>
    </xf>
    <xf numFmtId="0" fontId="0" fillId="12" borderId="17" xfId="0" applyFill="1" applyBorder="1" applyAlignment="1" applyProtection="1">
      <alignment vertical="center"/>
      <protection locked="0"/>
    </xf>
    <xf numFmtId="0" fontId="1" fillId="4" borderId="17" xfId="0" applyFont="1" applyFill="1" applyBorder="1" applyAlignment="1">
      <alignment horizontal="left" vertical="center" wrapText="1"/>
    </xf>
    <xf numFmtId="0" fontId="1" fillId="4" borderId="18" xfId="0" applyFont="1" applyFill="1" applyBorder="1" applyAlignment="1">
      <alignment horizontal="left" vertical="center" wrapText="1"/>
    </xf>
  </cellXfs>
  <cellStyles count="2">
    <cellStyle name="Normal" xfId="0" builtinId="0"/>
    <cellStyle name="Percent" xfId="1" builtinId="5"/>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104384</xdr:colOff>
      <xdr:row>0</xdr:row>
      <xdr:rowOff>78288</xdr:rowOff>
    </xdr:from>
    <xdr:to>
      <xdr:col>0</xdr:col>
      <xdr:colOff>1524875</xdr:colOff>
      <xdr:row>2</xdr:row>
      <xdr:rowOff>621329</xdr:rowOff>
    </xdr:to>
    <xdr:pic>
      <xdr:nvPicPr>
        <xdr:cNvPr id="3" name="Picture 2">
          <a:extLst>
            <a:ext uri="{FF2B5EF4-FFF2-40B4-BE49-F238E27FC236}">
              <a16:creationId xmlns:a16="http://schemas.microsoft.com/office/drawing/2014/main" id="{CCEA4ACD-475B-4F13-98AB-34D789C18855}"/>
            </a:ext>
          </a:extLst>
        </xdr:cNvPr>
        <xdr:cNvPicPr>
          <a:picLocks noChangeAspect="1"/>
        </xdr:cNvPicPr>
      </xdr:nvPicPr>
      <xdr:blipFill>
        <a:blip xmlns:r="http://schemas.openxmlformats.org/officeDocument/2006/relationships" r:embed="rId1"/>
        <a:stretch>
          <a:fillRect/>
        </a:stretch>
      </xdr:blipFill>
      <xdr:spPr>
        <a:xfrm>
          <a:off x="104384" y="78288"/>
          <a:ext cx="1420491" cy="90838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B69F9D-2345-4F83-8AC9-2862FA268158}">
  <sheetPr>
    <tabColor rgb="FF92D050"/>
    <pageSetUpPr fitToPage="1"/>
  </sheetPr>
  <dimension ref="A1:F34"/>
  <sheetViews>
    <sheetView tabSelected="1" zoomScale="96" zoomScaleNormal="96" workbookViewId="0">
      <selection activeCell="G28" sqref="G28"/>
    </sheetView>
  </sheetViews>
  <sheetFormatPr defaultRowHeight="15" x14ac:dyDescent="0.25"/>
  <cols>
    <col min="1" max="1" width="37.7109375" customWidth="1"/>
    <col min="2" max="2" width="18.42578125" customWidth="1"/>
    <col min="3" max="3" width="12" customWidth="1"/>
    <col min="4" max="4" width="30" customWidth="1"/>
    <col min="5" max="5" width="22.42578125" hidden="1" customWidth="1"/>
    <col min="6" max="6" width="18.28515625" customWidth="1"/>
    <col min="7" max="7" width="64.28515625" bestFit="1" customWidth="1"/>
    <col min="10" max="10" width="32.28515625" bestFit="1" customWidth="1"/>
    <col min="11" max="11" width="9.85546875" bestFit="1" customWidth="1"/>
    <col min="12" max="12" width="12.7109375" customWidth="1"/>
    <col min="13" max="13" width="22.7109375" customWidth="1"/>
  </cols>
  <sheetData>
    <row r="1" spans="1:5" ht="14.45" customHeight="1" x14ac:dyDescent="0.25">
      <c r="A1" s="92" t="s">
        <v>111</v>
      </c>
      <c r="B1" s="93"/>
      <c r="C1" s="93"/>
      <c r="D1" s="94"/>
    </row>
    <row r="2" spans="1:5" ht="14.45" customHeight="1" x14ac:dyDescent="0.25">
      <c r="A2" s="95"/>
      <c r="B2" s="90"/>
      <c r="C2" s="90"/>
      <c r="D2" s="96"/>
    </row>
    <row r="3" spans="1:5" ht="55.5" customHeight="1" x14ac:dyDescent="0.25">
      <c r="A3" s="95"/>
      <c r="B3" s="90"/>
      <c r="C3" s="90"/>
      <c r="D3" s="96"/>
    </row>
    <row r="4" spans="1:5" ht="15" customHeight="1" x14ac:dyDescent="0.25">
      <c r="A4" s="97" t="s">
        <v>110</v>
      </c>
      <c r="B4" s="24" t="s">
        <v>56</v>
      </c>
      <c r="C4" s="63" t="s">
        <v>106</v>
      </c>
      <c r="D4" s="98"/>
    </row>
    <row r="5" spans="1:5" ht="15" customHeight="1" x14ac:dyDescent="0.25">
      <c r="A5" s="97" t="s">
        <v>40</v>
      </c>
      <c r="B5" s="24">
        <v>164</v>
      </c>
      <c r="C5" s="63" t="s">
        <v>107</v>
      </c>
      <c r="D5" s="98"/>
    </row>
    <row r="6" spans="1:5" ht="15" customHeight="1" x14ac:dyDescent="0.25">
      <c r="A6" s="97" t="s">
        <v>41</v>
      </c>
      <c r="B6" s="24">
        <v>164</v>
      </c>
      <c r="C6" s="63" t="s">
        <v>108</v>
      </c>
      <c r="D6" s="98"/>
    </row>
    <row r="7" spans="1:5" ht="15" customHeight="1" thickBot="1" x14ac:dyDescent="0.3">
      <c r="A7" s="99" t="s">
        <v>42</v>
      </c>
      <c r="B7" s="100">
        <v>164</v>
      </c>
      <c r="C7" s="101" t="s">
        <v>109</v>
      </c>
      <c r="D7" s="102"/>
    </row>
    <row r="8" spans="1:5" ht="15.75" hidden="1" thickBot="1" x14ac:dyDescent="0.3">
      <c r="A8" s="13" t="s">
        <v>0</v>
      </c>
      <c r="B8" s="14">
        <v>12017</v>
      </c>
      <c r="C8" s="1" t="s">
        <v>1</v>
      </c>
    </row>
    <row r="9" spans="1:5" ht="15.75" thickBot="1" x14ac:dyDescent="0.3">
      <c r="E9" s="1" t="s">
        <v>23</v>
      </c>
    </row>
    <row r="10" spans="1:5" ht="33.75" thickTop="1" thickBot="1" x14ac:dyDescent="0.3">
      <c r="A10" s="60" t="s">
        <v>2</v>
      </c>
      <c r="B10" s="61" t="s">
        <v>102</v>
      </c>
      <c r="C10" s="2" t="s">
        <v>103</v>
      </c>
      <c r="D10" s="2" t="s">
        <v>104</v>
      </c>
      <c r="E10" s="2" t="s">
        <v>24</v>
      </c>
    </row>
    <row r="11" spans="1:5" ht="16.5" thickTop="1" thickBot="1" x14ac:dyDescent="0.3">
      <c r="A11" s="60"/>
      <c r="B11" s="62"/>
      <c r="C11" s="3" t="s">
        <v>3</v>
      </c>
      <c r="D11" s="3" t="s">
        <v>4</v>
      </c>
      <c r="E11" s="3"/>
    </row>
    <row r="12" spans="1:5" ht="16.5" thickTop="1" thickBot="1" x14ac:dyDescent="0.3">
      <c r="A12" s="21" t="s">
        <v>5</v>
      </c>
      <c r="B12" s="22" t="s">
        <v>6</v>
      </c>
      <c r="C12" s="88">
        <f>VLOOKUP($B$4&amp;$E12,'Linear Model'!$E$13:$AO$82,36,FALSE)</f>
        <v>2.1971983629999996</v>
      </c>
      <c r="D12" s="89">
        <f>VLOOKUP($B$4&amp;$E12,'Linear Model'!$E$13:$AO$82,37,FALSE)</f>
        <v>2.7717569999999988E-3</v>
      </c>
      <c r="E12" s="19" t="s">
        <v>25</v>
      </c>
    </row>
    <row r="13" spans="1:5" ht="16.5" thickTop="1" thickBot="1" x14ac:dyDescent="0.3">
      <c r="A13" s="21" t="s">
        <v>7</v>
      </c>
      <c r="B13" s="22" t="s">
        <v>8</v>
      </c>
      <c r="C13" s="88">
        <f>VLOOKUP($B$4&amp;$E13,'Linear Model'!$E$13:$AO$82,36,FALSE)</f>
        <v>5.5025427909999998</v>
      </c>
      <c r="D13" s="89">
        <f>VLOOKUP($B$4&amp;$E13,'Linear Model'!$E$13:$AO$82,37,FALSE)</f>
        <v>2.9871089999999986E-3</v>
      </c>
      <c r="E13" s="19" t="s">
        <v>26</v>
      </c>
    </row>
    <row r="14" spans="1:5" ht="16.5" thickTop="1" thickBot="1" x14ac:dyDescent="0.3">
      <c r="A14" s="21" t="s">
        <v>9</v>
      </c>
      <c r="B14" s="22" t="s">
        <v>10</v>
      </c>
      <c r="C14" s="88">
        <f>VLOOKUP($B$4&amp;$E14,'Linear Model'!$E$13:$AO$82,36,FALSE)</f>
        <v>0.14071878399999993</v>
      </c>
      <c r="D14" s="89">
        <f>VLOOKUP($B$4&amp;$E14,'Linear Model'!$E$13:$AO$82,37,FALSE)</f>
        <v>1.590101E-3</v>
      </c>
      <c r="E14" s="19" t="s">
        <v>27</v>
      </c>
    </row>
    <row r="15" spans="1:5" ht="34.5" customHeight="1" thickTop="1" thickBot="1" x14ac:dyDescent="0.3">
      <c r="A15" s="23" t="s">
        <v>11</v>
      </c>
      <c r="B15" s="22" t="s">
        <v>12</v>
      </c>
      <c r="C15" s="88">
        <f>VLOOKUP($B$4&amp;$E15,'Linear Model'!$E$13:$AO$82,36,FALSE)</f>
        <v>0.39093459199999991</v>
      </c>
      <c r="D15" s="89">
        <f>VLOOKUP($B$4&amp;$E15,'Linear Model'!$E$13:$AO$82,37,FALSE)</f>
        <v>3.7185199999999999E-4</v>
      </c>
      <c r="E15" s="19" t="s">
        <v>28</v>
      </c>
    </row>
    <row r="16" spans="1:5" ht="16.5" thickTop="1" thickBot="1" x14ac:dyDescent="0.3">
      <c r="A16" s="21" t="s">
        <v>13</v>
      </c>
      <c r="B16" s="22" t="s">
        <v>12</v>
      </c>
      <c r="C16" s="88">
        <f>VLOOKUP($B$4&amp;$E16,'Linear Model'!$E$13:$AO$82,36,FALSE)</f>
        <v>0.77140369399999986</v>
      </c>
      <c r="D16" s="89">
        <f>VLOOKUP($B$4&amp;$E16,'Linear Model'!$E$13:$AO$82,37,FALSE)</f>
        <v>8.536520000000001E-4</v>
      </c>
      <c r="E16" s="19" t="s">
        <v>29</v>
      </c>
    </row>
    <row r="17" spans="1:6" ht="16.5" thickTop="1" thickBot="1" x14ac:dyDescent="0.3">
      <c r="A17" s="21" t="s">
        <v>14</v>
      </c>
      <c r="B17" s="22" t="s">
        <v>15</v>
      </c>
      <c r="C17" s="88">
        <f>VLOOKUP($B$4&amp;$E17,'Linear Model'!$E$13:$AO$82,36,FALSE)</f>
        <v>2.0022200000000004E-4</v>
      </c>
      <c r="D17" s="89">
        <f>VLOOKUP($B$4&amp;$E17,'Linear Model'!$E$13:$AO$82,37,FALSE)</f>
        <v>1.1538240000000003E-3</v>
      </c>
      <c r="E17" s="19" t="s">
        <v>30</v>
      </c>
    </row>
    <row r="18" spans="1:6" ht="16.5" thickTop="1" thickBot="1" x14ac:dyDescent="0.3">
      <c r="A18" s="21" t="s">
        <v>14</v>
      </c>
      <c r="B18" s="22" t="s">
        <v>16</v>
      </c>
      <c r="C18" s="88">
        <f>VLOOKUP($B$4&amp;$E18,'Linear Model'!$E$13:$AO$82,36,FALSE)</f>
        <v>1.6856520999999999E-2</v>
      </c>
      <c r="D18" s="89">
        <f>VLOOKUP($B$4&amp;$E18,'Linear Model'!$E$13:$AO$82,37,FALSE)</f>
        <v>1.5039399999999996E-3</v>
      </c>
      <c r="E18" s="19" t="s">
        <v>31</v>
      </c>
    </row>
    <row r="19" spans="1:6" ht="16.5" thickTop="1" thickBot="1" x14ac:dyDescent="0.3">
      <c r="A19" s="21" t="s">
        <v>14</v>
      </c>
      <c r="B19" s="22" t="s">
        <v>17</v>
      </c>
      <c r="C19" s="88">
        <f>VLOOKUP($B$4&amp;$E19,'Linear Model'!$E$13:$AO$82,36,FALSE)</f>
        <v>3.7869344000000006E-2</v>
      </c>
      <c r="D19" s="89">
        <f>VLOOKUP($B$4&amp;$E19,'Linear Model'!$E$13:$AO$82,37,FALSE)</f>
        <v>1.3190940000000003E-3</v>
      </c>
      <c r="E19" s="19" t="s">
        <v>32</v>
      </c>
    </row>
    <row r="20" spans="1:6" ht="16.5" thickTop="1" thickBot="1" x14ac:dyDescent="0.3">
      <c r="A20" s="21" t="s">
        <v>14</v>
      </c>
      <c r="B20" s="22" t="s">
        <v>18</v>
      </c>
      <c r="C20" s="88">
        <f>VLOOKUP($B$4&amp;$E20,'Linear Model'!$E$13:$AO$82,36,FALSE)</f>
        <v>6.4329191000000008E-2</v>
      </c>
      <c r="D20" s="89">
        <f>VLOOKUP($B$4&amp;$E20,'Linear Model'!$E$13:$AO$82,37,FALSE)</f>
        <v>1.3335450000000006E-3</v>
      </c>
      <c r="E20" s="19" t="s">
        <v>33</v>
      </c>
    </row>
    <row r="21" spans="1:6" ht="16.5" thickTop="1" thickBot="1" x14ac:dyDescent="0.3">
      <c r="A21" s="21" t="s">
        <v>14</v>
      </c>
      <c r="B21" s="22" t="s">
        <v>12</v>
      </c>
      <c r="C21" s="88">
        <f>VLOOKUP($B$4&amp;$E21,'Linear Model'!$E$13:$AO$82,36,FALSE)</f>
        <v>0.25074240699999994</v>
      </c>
      <c r="D21" s="89">
        <f>VLOOKUP($B$4&amp;$E21,'Linear Model'!$E$13:$AO$82,37,FALSE)</f>
        <v>1.2322739999999998E-3</v>
      </c>
      <c r="E21" s="20" t="s">
        <v>34</v>
      </c>
    </row>
    <row r="22" spans="1:6" ht="15.75" thickTop="1" x14ac:dyDescent="0.25">
      <c r="A22" s="4"/>
      <c r="B22" s="5"/>
      <c r="C22" s="6"/>
      <c r="D22" s="7"/>
      <c r="E22" s="8"/>
    </row>
    <row r="23" spans="1:6" ht="15.75" thickBot="1" x14ac:dyDescent="0.3">
      <c r="A23" s="4"/>
      <c r="B23" s="4"/>
      <c r="C23" s="4"/>
      <c r="D23" s="4"/>
      <c r="E23" s="8"/>
    </row>
    <row r="24" spans="1:6" ht="34.5" customHeight="1" thickTop="1" thickBot="1" x14ac:dyDescent="0.3">
      <c r="A24" s="60" t="s">
        <v>19</v>
      </c>
      <c r="B24" s="61" t="s">
        <v>102</v>
      </c>
      <c r="C24" s="2" t="s">
        <v>103</v>
      </c>
      <c r="D24" s="2" t="s">
        <v>104</v>
      </c>
      <c r="E24" s="2" t="s">
        <v>24</v>
      </c>
    </row>
    <row r="25" spans="1:6" ht="16.5" thickTop="1" thickBot="1" x14ac:dyDescent="0.3">
      <c r="A25" s="60"/>
      <c r="B25" s="62"/>
      <c r="C25" s="3" t="s">
        <v>3</v>
      </c>
      <c r="D25" s="3" t="s">
        <v>4</v>
      </c>
      <c r="E25" s="3"/>
    </row>
    <row r="26" spans="1:6" ht="16.5" thickTop="1" thickBot="1" x14ac:dyDescent="0.3">
      <c r="A26" s="21" t="s">
        <v>13</v>
      </c>
      <c r="B26" s="22" t="s">
        <v>12</v>
      </c>
      <c r="C26" s="88">
        <f>VLOOKUP($B$4&amp;$E26,'Linear Model'!$E$13:$AO$82,36,FALSE)</f>
        <v>0.14779770000000003</v>
      </c>
      <c r="D26" s="89">
        <f>VLOOKUP($B$4&amp;$E26,'Linear Model'!$E$13:$AO$82,37,FALSE)</f>
        <v>1.6358200000000001E-4</v>
      </c>
      <c r="E26" s="9" t="s">
        <v>35</v>
      </c>
    </row>
    <row r="27" spans="1:6" ht="16.5" thickTop="1" thickBot="1" x14ac:dyDescent="0.3">
      <c r="A27" s="21" t="s">
        <v>20</v>
      </c>
      <c r="B27" s="22" t="s">
        <v>6</v>
      </c>
      <c r="C27" s="88">
        <f>VLOOKUP($B$4&amp;$E27,'Linear Model'!$E$13:$AO$82,36,FALSE)</f>
        <v>9.1964713999999989E-2</v>
      </c>
      <c r="D27" s="89">
        <f>VLOOKUP($B$4&amp;$E27,'Linear Model'!$E$13:$AO$82,37,FALSE)</f>
        <v>7.4830000000000014E-5</v>
      </c>
      <c r="E27" s="9" t="s">
        <v>36</v>
      </c>
    </row>
    <row r="28" spans="1:6" ht="16.5" thickTop="1" thickBot="1" x14ac:dyDescent="0.3">
      <c r="A28" s="21" t="s">
        <v>5</v>
      </c>
      <c r="B28" s="22" t="s">
        <v>21</v>
      </c>
      <c r="C28" s="88">
        <f>VLOOKUP($B$4&amp;$E28,'Linear Model'!$E$13:$AO$82,36,FALSE)</f>
        <v>0.74242111000000022</v>
      </c>
      <c r="D28" s="89">
        <f>VLOOKUP($B$4&amp;$E28,'Linear Model'!$E$13:$AO$82,37,FALSE)</f>
        <v>3.0904860000000004E-3</v>
      </c>
      <c r="E28" s="9" t="s">
        <v>37</v>
      </c>
    </row>
    <row r="29" spans="1:6" ht="16.5" thickTop="1" thickBot="1" x14ac:dyDescent="0.3">
      <c r="A29" s="21" t="s">
        <v>5</v>
      </c>
      <c r="B29" s="22" t="s">
        <v>22</v>
      </c>
      <c r="C29" s="88">
        <f>VLOOKUP($B$4&amp;$E29,'Linear Model'!$E$13:$AO$82,36,FALSE)</f>
        <v>1.2018728530000002</v>
      </c>
      <c r="D29" s="89">
        <f>VLOOKUP($B$4&amp;$E29,'Linear Model'!$E$13:$AO$82,37,FALSE)</f>
        <v>2.1754079999999998E-3</v>
      </c>
      <c r="E29" s="9" t="s">
        <v>38</v>
      </c>
    </row>
    <row r="30" spans="1:6" ht="15.75" thickTop="1" x14ac:dyDescent="0.25">
      <c r="B30" s="5"/>
      <c r="C30" s="10"/>
      <c r="D30" s="11"/>
      <c r="E30" s="12"/>
      <c r="F30" s="12"/>
    </row>
    <row r="31" spans="1:6" ht="57" customHeight="1" x14ac:dyDescent="0.25">
      <c r="A31" s="59" t="s">
        <v>113</v>
      </c>
      <c r="B31" s="59"/>
      <c r="C31" s="59"/>
      <c r="D31" s="59"/>
    </row>
    <row r="32" spans="1:6" ht="57" customHeight="1" x14ac:dyDescent="0.25">
      <c r="A32" s="59" t="s">
        <v>114</v>
      </c>
      <c r="B32" s="59"/>
      <c r="C32" s="59"/>
      <c r="D32" s="59"/>
    </row>
    <row r="33" spans="1:4" ht="87" customHeight="1" x14ac:dyDescent="0.25">
      <c r="A33" s="59" t="s">
        <v>112</v>
      </c>
      <c r="B33" s="59"/>
      <c r="C33" s="59"/>
      <c r="D33" s="59"/>
    </row>
    <row r="34" spans="1:4" x14ac:dyDescent="0.25">
      <c r="A34" s="91" t="s">
        <v>115</v>
      </c>
    </row>
  </sheetData>
  <sheetProtection algorithmName="SHA-512" hashValue="Yxjx8fs+1/ThokczcQVop0MNeZKfThMgd/ScFQl1XaTj/5Zkq4smjEtpjeUZJi3ogQzrvf/tYz9J0e/xdQfYIQ==" saltValue="hhfZ4vHiIu6zDIR7K8KBng==" spinCount="100000" sheet="1" objects="1" scenarios="1"/>
  <mergeCells count="12">
    <mergeCell ref="C5:D5"/>
    <mergeCell ref="C6:D6"/>
    <mergeCell ref="A1:D3"/>
    <mergeCell ref="C4:D4"/>
    <mergeCell ref="C7:D7"/>
    <mergeCell ref="A31:D31"/>
    <mergeCell ref="A33:D33"/>
    <mergeCell ref="A24:A25"/>
    <mergeCell ref="B24:B25"/>
    <mergeCell ref="A10:A11"/>
    <mergeCell ref="B10:B11"/>
    <mergeCell ref="A32:D32"/>
  </mergeCells>
  <dataValidations count="3">
    <dataValidation type="decimal" allowBlank="1" showInputMessage="1" showErrorMessage="1" errorTitle="Input value out of bounds" error="Please chose a value between 0 and 656 lbs/day" promptTitle="Input PM2.5 Emissions" prompt="Please chose a value between 0 and 656 lbs/day" sqref="B7" xr:uid="{17729544-B0DA-4614-96B8-87122F43FA36}">
      <formula1>0</formula1>
      <formula2>656</formula2>
    </dataValidation>
    <dataValidation type="decimal" allowBlank="1" showInputMessage="1" showErrorMessage="1" errorTitle="Input out of bounds" error="Please chose a value between 0 and 656 lbs/day" promptTitle="Input ROG Emissions" prompt="Please chose a value between 0 and 656 lbs/day" sqref="B6" xr:uid="{08BE6634-BCB1-4E0F-AB59-903208409A1D}">
      <formula1>0</formula1>
      <formula2>656</formula2>
    </dataValidation>
    <dataValidation type="decimal" allowBlank="1" showInputMessage="1" showErrorMessage="1" errorTitle="Input out of bounds" error="Please chose a value between 0 and 656 lbs/day" promptTitle="Input NOx Emissions" prompt="Please chose a value between 0 and 656 lbs/day" sqref="B5" xr:uid="{CA2D4106-F173-4BCF-87F7-E59CB108BF89}">
      <formula1>0</formula1>
      <formula2>656</formula2>
    </dataValidation>
  </dataValidations>
  <printOptions horizontalCentered="1"/>
  <pageMargins left="0.5" right="0.5" top="0.75" bottom="0.75" header="0.3" footer="0.3"/>
  <pageSetup scale="91"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ErrorMessage="1" errorTitle="Input out of bounds" error="Please chose any of the 5 sources:_x000a_source A, B ,C , D or E" promptTitle="Input latitude" prompt="Please chose a value between 38.0 and 39.7" xr:uid="{065C1038-E478-4BA0-AB83-38596940507F}">
          <x14:formula1>
            <xm:f>'Linear Model'!$E$2:$E$6</xm:f>
          </x14:formula1>
          <xm:sqref>B4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F32D55-A2EF-45AB-80F5-F96292D08F9E}">
  <dimension ref="A1:AO83"/>
  <sheetViews>
    <sheetView workbookViewId="0">
      <selection activeCell="O36" sqref="O36"/>
    </sheetView>
  </sheetViews>
  <sheetFormatPr defaultRowHeight="15" x14ac:dyDescent="0.25"/>
  <cols>
    <col min="5" max="5" width="38.42578125" bestFit="1" customWidth="1"/>
    <col min="6" max="6" width="16.7109375" bestFit="1" customWidth="1"/>
    <col min="7" max="7" width="22.42578125" bestFit="1" customWidth="1"/>
    <col min="8" max="8" width="57" bestFit="1" customWidth="1"/>
    <col min="10" max="11" width="12" bestFit="1" customWidth="1"/>
    <col min="13" max="13" width="10" bestFit="1" customWidth="1"/>
    <col min="23" max="23" width="8.85546875" style="25"/>
    <col min="25" max="25" width="8.85546875" style="25"/>
    <col min="27" max="27" width="8.85546875" style="25"/>
    <col min="29" max="29" width="9.7109375" style="25" bestFit="1" customWidth="1"/>
    <col min="31" max="31" width="9.7109375" style="25" bestFit="1" customWidth="1"/>
    <col min="33" max="33" width="9.7109375" style="25" bestFit="1" customWidth="1"/>
    <col min="35" max="35" width="8.85546875" style="25"/>
    <col min="37" max="37" width="8.85546875" style="25"/>
    <col min="39" max="39" width="8.85546875" style="25"/>
    <col min="41" max="41" width="8.85546875" style="25"/>
  </cols>
  <sheetData>
    <row r="1" spans="1:41" x14ac:dyDescent="0.25">
      <c r="E1" s="15" t="s">
        <v>44</v>
      </c>
      <c r="F1" s="16"/>
      <c r="G1" s="58"/>
    </row>
    <row r="2" spans="1:41" x14ac:dyDescent="0.25">
      <c r="E2" s="16" t="s">
        <v>56</v>
      </c>
      <c r="F2" s="16"/>
      <c r="G2" s="58"/>
    </row>
    <row r="3" spans="1:41" x14ac:dyDescent="0.25">
      <c r="E3" s="16" t="s">
        <v>57</v>
      </c>
      <c r="F3" s="16"/>
      <c r="G3" s="58"/>
    </row>
    <row r="4" spans="1:41" x14ac:dyDescent="0.25">
      <c r="E4" s="16" t="s">
        <v>58</v>
      </c>
      <c r="F4" s="16"/>
      <c r="G4" s="58"/>
    </row>
    <row r="5" spans="1:41" x14ac:dyDescent="0.25">
      <c r="E5" s="16" t="s">
        <v>59</v>
      </c>
      <c r="F5" s="16"/>
      <c r="G5" s="87" t="s">
        <v>105</v>
      </c>
      <c r="H5" s="87"/>
    </row>
    <row r="6" spans="1:41" x14ac:dyDescent="0.25">
      <c r="E6" s="16" t="s">
        <v>60</v>
      </c>
      <c r="F6" s="16"/>
      <c r="G6" s="57" t="s">
        <v>45</v>
      </c>
      <c r="H6" s="57">
        <f>IF('Health Incidences'!B5&lt;=$F$7,$F$7,'Health Incidences'!B5)</f>
        <v>164</v>
      </c>
    </row>
    <row r="7" spans="1:41" x14ac:dyDescent="0.25">
      <c r="E7" s="16" t="s">
        <v>46</v>
      </c>
      <c r="F7" s="16">
        <v>164</v>
      </c>
      <c r="G7" s="57" t="s">
        <v>48</v>
      </c>
      <c r="H7" s="57">
        <f>IF('Health Incidences'!B6&lt;=$F$7,$F$7,'Health Incidences'!B6)</f>
        <v>164</v>
      </c>
    </row>
    <row r="8" spans="1:41" x14ac:dyDescent="0.25">
      <c r="E8" s="16" t="s">
        <v>47</v>
      </c>
      <c r="F8" s="16">
        <v>656</v>
      </c>
      <c r="G8" s="57" t="s">
        <v>49</v>
      </c>
      <c r="H8" s="57">
        <f>IF('Health Incidences'!B7&lt;=$F$7,$F$7,'Health Incidences'!B7)</f>
        <v>164</v>
      </c>
    </row>
    <row r="9" spans="1:41" ht="15.75" thickBot="1" x14ac:dyDescent="0.3"/>
    <row r="10" spans="1:41" x14ac:dyDescent="0.25">
      <c r="J10" s="65" t="s">
        <v>50</v>
      </c>
      <c r="K10" s="66"/>
      <c r="L10" s="66"/>
      <c r="M10" s="66"/>
      <c r="N10" s="66"/>
      <c r="O10" s="67"/>
      <c r="P10" s="68" t="s">
        <v>54</v>
      </c>
      <c r="Q10" s="69"/>
      <c r="R10" s="69"/>
      <c r="S10" s="69"/>
      <c r="T10" s="69"/>
      <c r="U10" s="70"/>
      <c r="V10" s="81" t="s">
        <v>51</v>
      </c>
      <c r="W10" s="82"/>
      <c r="X10" s="82"/>
      <c r="Y10" s="82"/>
      <c r="Z10" s="82"/>
      <c r="AA10" s="83"/>
      <c r="AB10" s="84" t="s">
        <v>52</v>
      </c>
      <c r="AC10" s="85"/>
      <c r="AD10" s="85"/>
      <c r="AE10" s="85"/>
      <c r="AF10" s="85"/>
      <c r="AG10" s="86"/>
      <c r="AH10" s="75" t="s">
        <v>53</v>
      </c>
      <c r="AI10" s="76"/>
      <c r="AJ10" s="76"/>
      <c r="AK10" s="76"/>
      <c r="AL10" s="76"/>
      <c r="AM10" s="77"/>
      <c r="AN10" s="71" t="s">
        <v>55</v>
      </c>
      <c r="AO10" s="72"/>
    </row>
    <row r="11" spans="1:41" x14ac:dyDescent="0.25">
      <c r="J11" s="78" t="s">
        <v>45</v>
      </c>
      <c r="K11" s="79"/>
      <c r="L11" s="79" t="s">
        <v>48</v>
      </c>
      <c r="M11" s="79"/>
      <c r="N11" s="79" t="s">
        <v>49</v>
      </c>
      <c r="O11" s="80"/>
      <c r="P11" s="78" t="s">
        <v>45</v>
      </c>
      <c r="Q11" s="79"/>
      <c r="R11" s="79" t="s">
        <v>48</v>
      </c>
      <c r="S11" s="79"/>
      <c r="T11" s="79" t="s">
        <v>49</v>
      </c>
      <c r="U11" s="80"/>
      <c r="V11" s="78" t="s">
        <v>45</v>
      </c>
      <c r="W11" s="79"/>
      <c r="X11" s="79" t="s">
        <v>48</v>
      </c>
      <c r="Y11" s="79"/>
      <c r="Z11" s="79" t="s">
        <v>49</v>
      </c>
      <c r="AA11" s="80"/>
      <c r="AB11" s="78" t="s">
        <v>45</v>
      </c>
      <c r="AC11" s="79"/>
      <c r="AD11" s="79" t="s">
        <v>48</v>
      </c>
      <c r="AE11" s="79"/>
      <c r="AF11" s="79" t="s">
        <v>49</v>
      </c>
      <c r="AG11" s="80"/>
      <c r="AH11" s="78" t="s">
        <v>45</v>
      </c>
      <c r="AI11" s="79"/>
      <c r="AJ11" s="79" t="s">
        <v>48</v>
      </c>
      <c r="AK11" s="79"/>
      <c r="AL11" s="79" t="s">
        <v>49</v>
      </c>
      <c r="AM11" s="80"/>
      <c r="AN11" s="73"/>
      <c r="AO11" s="74"/>
    </row>
    <row r="12" spans="1:41" ht="15.75" thickBot="1" x14ac:dyDescent="0.3">
      <c r="A12" s="64" t="s">
        <v>89</v>
      </c>
      <c r="B12" s="64"/>
      <c r="C12" s="64"/>
      <c r="D12" s="33" t="s">
        <v>90</v>
      </c>
      <c r="F12" s="15" t="s">
        <v>44</v>
      </c>
      <c r="G12" s="33" t="s">
        <v>62</v>
      </c>
      <c r="H12" s="33" t="s">
        <v>96</v>
      </c>
      <c r="J12" s="52" t="s">
        <v>39</v>
      </c>
      <c r="K12" s="53" t="s">
        <v>43</v>
      </c>
      <c r="L12" s="53" t="s">
        <v>39</v>
      </c>
      <c r="M12" s="53" t="s">
        <v>43</v>
      </c>
      <c r="N12" s="53" t="s">
        <v>39</v>
      </c>
      <c r="O12" s="54" t="s">
        <v>43</v>
      </c>
      <c r="P12" s="52" t="s">
        <v>39</v>
      </c>
      <c r="Q12" s="53" t="s">
        <v>43</v>
      </c>
      <c r="R12" s="53" t="s">
        <v>39</v>
      </c>
      <c r="S12" s="53" t="s">
        <v>43</v>
      </c>
      <c r="T12" s="53" t="s">
        <v>39</v>
      </c>
      <c r="U12" s="54" t="s">
        <v>43</v>
      </c>
      <c r="V12" s="52" t="s">
        <v>39</v>
      </c>
      <c r="W12" s="55" t="s">
        <v>43</v>
      </c>
      <c r="X12" s="53" t="s">
        <v>39</v>
      </c>
      <c r="Y12" s="55" t="s">
        <v>43</v>
      </c>
      <c r="Z12" s="53" t="s">
        <v>39</v>
      </c>
      <c r="AA12" s="56" t="s">
        <v>43</v>
      </c>
      <c r="AB12" s="52" t="s">
        <v>39</v>
      </c>
      <c r="AC12" s="55" t="s">
        <v>43</v>
      </c>
      <c r="AD12" s="53" t="s">
        <v>39</v>
      </c>
      <c r="AE12" s="55" t="s">
        <v>43</v>
      </c>
      <c r="AF12" s="53" t="s">
        <v>39</v>
      </c>
      <c r="AG12" s="56" t="s">
        <v>43</v>
      </c>
      <c r="AH12" s="52" t="s">
        <v>39</v>
      </c>
      <c r="AI12" s="55" t="s">
        <v>43</v>
      </c>
      <c r="AJ12" s="53" t="s">
        <v>39</v>
      </c>
      <c r="AK12" s="55" t="s">
        <v>43</v>
      </c>
      <c r="AL12" s="53" t="s">
        <v>39</v>
      </c>
      <c r="AM12" s="56" t="s">
        <v>43</v>
      </c>
      <c r="AN12" s="52" t="s">
        <v>39</v>
      </c>
      <c r="AO12" s="56" t="s">
        <v>43</v>
      </c>
    </row>
    <row r="13" spans="1:41" x14ac:dyDescent="0.25">
      <c r="A13" t="s">
        <v>98</v>
      </c>
      <c r="C13" t="s">
        <v>99</v>
      </c>
      <c r="D13" t="str">
        <f>VLOOKUP(F13,Crossref!$A$17:$B$21,2,FALSE)</f>
        <v>src_01</v>
      </c>
      <c r="E13" t="str">
        <f>F13&amp;G13</f>
        <v>A. SacramentoMar</v>
      </c>
      <c r="F13" s="17" t="s">
        <v>56</v>
      </c>
      <c r="G13" s="17" t="s">
        <v>25</v>
      </c>
      <c r="H13" s="17" t="s">
        <v>5</v>
      </c>
      <c r="I13" s="17" t="s">
        <v>6</v>
      </c>
      <c r="J13" s="46">
        <f>_xlfn.IFNA(VLOOKUP($G13&amp;$A13&amp;$D13,Low2x!$B$2:$K$141,7,FALSE),"")</f>
        <v>0.117604007</v>
      </c>
      <c r="K13" s="47">
        <f>_xlfn.IFNA(VLOOKUP($G13&amp;$A13&amp;$D13,Low2x!$B$2:$K$141,10,FALSE),"")</f>
        <v>1.48357E-4</v>
      </c>
      <c r="L13" s="48" t="str">
        <f>_xlfn.IFNA(VLOOKUP($G13&amp;$B13&amp;$D13,Low2x!$B$2:$K$141,7,FALSE),"")</f>
        <v/>
      </c>
      <c r="M13" s="49" t="str">
        <f>_xlfn.IFNA(VLOOKUP($G13&amp;$B13&amp;$D13,Low2x!$B$2:$K$141,10,FALSE),"")</f>
        <v/>
      </c>
      <c r="N13" s="48">
        <f>_xlfn.IFNA(VLOOKUP($G13&amp;$C13&amp;$D13,Low2x!$B$2:$K$141,7,FALSE),"")</f>
        <v>2.0795943559999999</v>
      </c>
      <c r="O13" s="50">
        <f>_xlfn.IFNA(VLOOKUP($G13&amp;$C13&amp;$D13,Low2x!$B$2:$K$141,10,FALSE),"")</f>
        <v>2.6234000000000001E-3</v>
      </c>
      <c r="P13" s="46">
        <f>_xlfn.IFNA(VLOOKUP($G13&amp;$A13&amp;$D13,High8x!$B$2:$K$141,7,FALSE),"")</f>
        <v>0.46884998878117301</v>
      </c>
      <c r="Q13" s="49">
        <f>_xlfn.IFNA(VLOOKUP($G13&amp;$A13&amp;$D13,High8x!$B$2:$K$141,10,FALSE),"")</f>
        <v>5.9145241455166298E-4</v>
      </c>
      <c r="R13" s="48" t="str">
        <f>_xlfn.IFNA(VLOOKUP($G13&amp;$B13&amp;$D13,High8x!$B$2:$K$141,7,FALSE),"")</f>
        <v/>
      </c>
      <c r="S13" s="49" t="str">
        <f>_xlfn.IFNA(VLOOKUP($G13&amp;$B13&amp;$D13,High8x!$B$2:$K$141,10,FALSE),"")</f>
        <v/>
      </c>
      <c r="T13" s="48">
        <f>_xlfn.IFNA(VLOOKUP($G13&amp;$C13&amp;$D13,High8x!$B$2:$K$141,7,FALSE),"")</f>
        <v>8.3086028927586302</v>
      </c>
      <c r="U13" s="50">
        <f>_xlfn.IFNA(VLOOKUP($G13&amp;$C13&amp;$D13,High8x!$B$2:$K$141,10,FALSE),"")</f>
        <v>1.04812698305653E-2</v>
      </c>
      <c r="V13" s="46">
        <f t="shared" ref="V13:AA13" si="0">IFERROR((P13-J13)/($F$8-$F$7),"")</f>
        <v>7.1391459711620529E-4</v>
      </c>
      <c r="W13" s="48">
        <f t="shared" si="0"/>
        <v>9.0060043608061583E-7</v>
      </c>
      <c r="X13" s="48" t="str">
        <f t="shared" si="0"/>
        <v/>
      </c>
      <c r="Y13" s="48" t="str">
        <f t="shared" si="0"/>
        <v/>
      </c>
      <c r="Z13" s="48">
        <f t="shared" si="0"/>
        <v>1.2660586456826486E-2</v>
      </c>
      <c r="AA13" s="51">
        <f t="shared" si="0"/>
        <v>1.5971280143425408E-5</v>
      </c>
      <c r="AB13" s="46">
        <f>IFERROR(P13-V13*$F$8,"")</f>
        <v>5.2201307294236221E-4</v>
      </c>
      <c r="AC13" s="48">
        <f>IFERROR(Q13-W13*$F$8,"")</f>
        <v>6.5852848277897502E-7</v>
      </c>
      <c r="AD13" s="48" t="str">
        <f t="shared" ref="AD13:AG13" si="1">IFERROR(R13-X13*$F$8,"")</f>
        <v/>
      </c>
      <c r="AE13" s="48" t="str">
        <f t="shared" si="1"/>
        <v/>
      </c>
      <c r="AF13" s="48">
        <f t="shared" si="1"/>
        <v>3.2581770804558374E-3</v>
      </c>
      <c r="AG13" s="51">
        <f t="shared" si="1"/>
        <v>4.1100564782316912E-6</v>
      </c>
      <c r="AH13" s="46">
        <f>IFERROR(V13*$H$6+AB13,"")</f>
        <v>0.11760400700000002</v>
      </c>
      <c r="AI13" s="48">
        <f>IFERROR(W13*$H$6+AC13,"")</f>
        <v>1.4835699999999998E-4</v>
      </c>
      <c r="AJ13" s="48" t="str">
        <f>IFERROR(X13*$H$7+AD13,"")</f>
        <v/>
      </c>
      <c r="AK13" s="48" t="str">
        <f>IFERROR(Y13*$H$7+AE13,"")</f>
        <v/>
      </c>
      <c r="AL13" s="48">
        <f>IFERROR(Z13*$H$8+AF13,"")</f>
        <v>2.0795943559999994</v>
      </c>
      <c r="AM13" s="51">
        <f>IFERROR(AA13*$H$8+AG13,"")</f>
        <v>2.6233999999999988E-3</v>
      </c>
      <c r="AN13" s="46">
        <f>SUM(AH13,AJ13,AL13)</f>
        <v>2.1971983629999996</v>
      </c>
      <c r="AO13" s="50">
        <f>SUM(AI13,AK13,AM13)</f>
        <v>2.7717569999999988E-3</v>
      </c>
    </row>
    <row r="14" spans="1:41" x14ac:dyDescent="0.25">
      <c r="A14" t="s">
        <v>98</v>
      </c>
      <c r="C14" t="s">
        <v>99</v>
      </c>
      <c r="D14" t="str">
        <f>VLOOKUP(F14,Crossref!$A$17:$B$21,2,FALSE)</f>
        <v>src_01</v>
      </c>
      <c r="E14" t="str">
        <f t="shared" ref="E14:E77" si="2">F14&amp;G14</f>
        <v>A. SacramentoKrewski</v>
      </c>
      <c r="F14" s="17" t="s">
        <v>56</v>
      </c>
      <c r="G14" s="17" t="s">
        <v>26</v>
      </c>
      <c r="H14" s="17" t="s">
        <v>7</v>
      </c>
      <c r="I14" s="17" t="s">
        <v>8</v>
      </c>
      <c r="J14" s="37">
        <f>_xlfn.IFNA(VLOOKUP($G14&amp;$A14&amp;$D14,Low2x!$B$2:$K$141,7,FALSE),"")</f>
        <v>0.25062973</v>
      </c>
      <c r="K14" s="36">
        <f>_xlfn.IFNA(VLOOKUP($G14&amp;$A14&amp;$D14,Low2x!$B$2:$K$141,10,FALSE),"")</f>
        <v>1.36057E-4</v>
      </c>
      <c r="L14" s="34" t="str">
        <f>_xlfn.IFNA(VLOOKUP($G14&amp;$B14&amp;$D14,Low2x!$B$2:$K$141,7,FALSE),"")</f>
        <v/>
      </c>
      <c r="M14" s="35" t="str">
        <f>_xlfn.IFNA(VLOOKUP($G14&amp;$B14&amp;$D14,Low2x!$B$2:$K$141,10,FALSE),"")</f>
        <v/>
      </c>
      <c r="N14" s="34">
        <f>_xlfn.IFNA(VLOOKUP($G14&amp;$C14&amp;$D14,Low2x!$B$2:$K$141,7,FALSE),"")</f>
        <v>5.2519130609999998</v>
      </c>
      <c r="O14" s="38">
        <f>_xlfn.IFNA(VLOOKUP($G14&amp;$C14&amp;$D14,Low2x!$B$2:$K$141,10,FALSE),"")</f>
        <v>2.8510520000000002E-3</v>
      </c>
      <c r="P14" s="37">
        <f>_xlfn.IFNA(VLOOKUP($G14&amp;$A14&amp;$D14,High8x!$B$2:$K$141,7,FALSE),"")</f>
        <v>0.99873698095131502</v>
      </c>
      <c r="Q14" s="35">
        <f>_xlfn.IFNA(VLOOKUP($G14&amp;$A14&amp;$D14,High8x!$B$2:$K$141,10,FALSE),"")</f>
        <v>5.4217405814184201E-4</v>
      </c>
      <c r="R14" s="34" t="str">
        <f>_xlfn.IFNA(VLOOKUP($G14&amp;$B14&amp;$D14,High8x!$B$2:$K$141,7,FALSE),"")</f>
        <v/>
      </c>
      <c r="S14" s="35" t="str">
        <f>_xlfn.IFNA(VLOOKUP($G14&amp;$B14&amp;$D14,High8x!$B$2:$K$141,10,FALSE),"")</f>
        <v/>
      </c>
      <c r="T14" s="34">
        <f>_xlfn.IFNA(VLOOKUP($G14&amp;$C14&amp;$D14,High8x!$B$2:$K$141,7,FALSE),"")</f>
        <v>21.001417171300702</v>
      </c>
      <c r="U14" s="38">
        <f>_xlfn.IFNA(VLOOKUP($G14&amp;$C14&amp;$D14,High8x!$B$2:$K$141,10,FALSE),"")</f>
        <v>1.1400823031152901E-2</v>
      </c>
      <c r="V14" s="37">
        <f t="shared" ref="V14:V77" si="3">IFERROR((P14-J14)/($F$8-$F$7),"")</f>
        <v>1.5205431929904776E-3</v>
      </c>
      <c r="W14" s="34">
        <f t="shared" ref="W14:W77" si="4">IFERROR((Q14-K14)/($F$8-$F$7),"")</f>
        <v>8.2544117508504479E-7</v>
      </c>
      <c r="X14" s="34" t="str">
        <f t="shared" ref="X14:X77" si="5">IFERROR((R14-L14)/($F$8-$F$7),"")</f>
        <v/>
      </c>
      <c r="Y14" s="34" t="str">
        <f t="shared" ref="Y14:Y77" si="6">IFERROR((S14-M14)/($F$8-$F$7),"")</f>
        <v/>
      </c>
      <c r="Z14" s="34">
        <f t="shared" ref="Z14:Z77" si="7">IFERROR((T14-N14)/($F$8-$F$7),"")</f>
        <v>3.2011187216058334E-2</v>
      </c>
      <c r="AA14" s="44">
        <f t="shared" ref="AA14:AA77" si="8">IFERROR((U14-O14)/($F$8-$F$7),"")</f>
        <v>1.7377583396652239E-5</v>
      </c>
      <c r="AB14" s="37">
        <f t="shared" ref="AB14:AB77" si="9">IFERROR(P14-V14*$F$8,"")</f>
        <v>1.2606463495616893E-3</v>
      </c>
      <c r="AC14" s="34">
        <f t="shared" ref="AC14:AC77" si="10">IFERROR(Q14-W14*$F$8,"")</f>
        <v>6.846472860525931E-7</v>
      </c>
      <c r="AD14" s="34" t="str">
        <f t="shared" ref="AD14:AD77" si="11">IFERROR(R14-X14*$F$8,"")</f>
        <v/>
      </c>
      <c r="AE14" s="34" t="str">
        <f t="shared" ref="AE14:AE77" si="12">IFERROR(S14-Y14*$F$8,"")</f>
        <v/>
      </c>
      <c r="AF14" s="34">
        <f t="shared" ref="AF14:AF77" si="13">IFERROR(T14-Z14*$F$8,"")</f>
        <v>2.0783575664324871E-3</v>
      </c>
      <c r="AG14" s="44">
        <f t="shared" ref="AG14:AG77" si="14">IFERROR(U14-AA14*$F$8,"")</f>
        <v>1.128322949031646E-6</v>
      </c>
      <c r="AH14" s="46">
        <f t="shared" ref="AH14:AH77" si="15">IFERROR(V14*$H$6+AB14,"")</f>
        <v>0.25062973</v>
      </c>
      <c r="AI14" s="48">
        <f t="shared" ref="AI14:AI77" si="16">IFERROR(W14*$H$6+AC14,"")</f>
        <v>1.3605699999999995E-4</v>
      </c>
      <c r="AJ14" s="48" t="str">
        <f t="shared" ref="AJ14:AJ77" si="17">IFERROR(X14*$H$7+AD14,"")</f>
        <v/>
      </c>
      <c r="AK14" s="48" t="str">
        <f t="shared" ref="AK14:AK77" si="18">IFERROR(Y14*$H$7+AE14,"")</f>
        <v/>
      </c>
      <c r="AL14" s="48">
        <f t="shared" ref="AL14:AL77" si="19">IFERROR(Z14*$H$8+AF14,"")</f>
        <v>5.2519130609999998</v>
      </c>
      <c r="AM14" s="51">
        <f t="shared" ref="AM14:AM77" si="20">IFERROR(AA14*$H$8+AG14,"")</f>
        <v>2.8510519999999989E-3</v>
      </c>
      <c r="AN14" s="37">
        <f t="shared" ref="AN14:AN77" si="21">SUM(AH14,AJ14,AL14)</f>
        <v>5.5025427909999998</v>
      </c>
      <c r="AO14" s="38">
        <f t="shared" ref="AO14:AO77" si="22">SUM(AI14,AK14,AM14)</f>
        <v>2.9871089999999986E-3</v>
      </c>
    </row>
    <row r="15" spans="1:41" x14ac:dyDescent="0.25">
      <c r="A15" t="s">
        <v>98</v>
      </c>
      <c r="C15" t="s">
        <v>99</v>
      </c>
      <c r="D15" t="str">
        <f>VLOOKUP(F15,Crossref!$A$17:$B$21,2,FALSE)</f>
        <v>src_01</v>
      </c>
      <c r="E15" t="str">
        <f t="shared" si="2"/>
        <v>A. SacramentoSheppard</v>
      </c>
      <c r="F15" s="17" t="s">
        <v>56</v>
      </c>
      <c r="G15" s="17" t="s">
        <v>27</v>
      </c>
      <c r="H15" s="17" t="s">
        <v>9</v>
      </c>
      <c r="I15" s="17" t="s">
        <v>10</v>
      </c>
      <c r="J15" s="37">
        <f>_xlfn.IFNA(VLOOKUP($G15&amp;$A15&amp;$D15,Low2x!$B$2:$K$141,7,FALSE),"")</f>
        <v>7.4036939999999997E-3</v>
      </c>
      <c r="K15" s="36">
        <f>_xlfn.IFNA(VLOOKUP($G15&amp;$A15&amp;$D15,Low2x!$B$2:$K$141,10,FALSE),"")</f>
        <v>8.3700000000000002E-5</v>
      </c>
      <c r="L15" s="34" t="str">
        <f>_xlfn.IFNA(VLOOKUP($G15&amp;$B15&amp;$D15,Low2x!$B$2:$K$141,7,FALSE),"")</f>
        <v/>
      </c>
      <c r="M15" s="35" t="str">
        <f>_xlfn.IFNA(VLOOKUP($G15&amp;$B15&amp;$D15,Low2x!$B$2:$K$141,10,FALSE),"")</f>
        <v/>
      </c>
      <c r="N15" s="34">
        <f>_xlfn.IFNA(VLOOKUP($G15&amp;$C15&amp;$D15,Low2x!$B$2:$K$141,7,FALSE),"")</f>
        <v>0.13331509</v>
      </c>
      <c r="O15" s="38">
        <f>_xlfn.IFNA(VLOOKUP($G15&amp;$C15&amp;$D15,Low2x!$B$2:$K$141,10,FALSE),"")</f>
        <v>1.5064010000000001E-3</v>
      </c>
      <c r="P15" s="37">
        <f>_xlfn.IFNA(VLOOKUP($G15&amp;$A15&amp;$D15,High8x!$B$2:$K$141,7,FALSE),"")</f>
        <v>2.9504138371218399E-2</v>
      </c>
      <c r="Q15" s="35">
        <f>_xlfn.IFNA(VLOOKUP($G15&amp;$A15&amp;$D15,High8x!$B$2:$K$141,10,FALSE),"")</f>
        <v>3.3338349058182498E-4</v>
      </c>
      <c r="R15" s="34" t="str">
        <f>_xlfn.IFNA(VLOOKUP($G15&amp;$B15&amp;$D15,High8x!$B$2:$K$141,7,FALSE),"")</f>
        <v/>
      </c>
      <c r="S15" s="35" t="str">
        <f>_xlfn.IFNA(VLOOKUP($G15&amp;$B15&amp;$D15,High8x!$B$2:$K$141,10,FALSE),"")</f>
        <v/>
      </c>
      <c r="T15" s="34">
        <f>_xlfn.IFNA(VLOOKUP($G15&amp;$C15&amp;$D15,High8x!$B$2:$K$141,7,FALSE),"")</f>
        <v>0.53288417841896996</v>
      </c>
      <c r="U15" s="38">
        <f>_xlfn.IFNA(VLOOKUP($G15&amp;$C15&amp;$D15,High8x!$B$2:$K$141,10,FALSE),"")</f>
        <v>6.0213514877780197E-3</v>
      </c>
      <c r="V15" s="37">
        <f t="shared" si="3"/>
        <v>4.4919602380525203E-5</v>
      </c>
      <c r="W15" s="34">
        <f t="shared" si="4"/>
        <v>5.0748676947525397E-7</v>
      </c>
      <c r="X15" s="34" t="str">
        <f t="shared" si="5"/>
        <v/>
      </c>
      <c r="Y15" s="34" t="str">
        <f t="shared" si="6"/>
        <v/>
      </c>
      <c r="Z15" s="34">
        <f t="shared" si="7"/>
        <v>8.1213229353449188E-4</v>
      </c>
      <c r="AA15" s="44">
        <f t="shared" si="8"/>
        <v>9.1767286336951614E-6</v>
      </c>
      <c r="AB15" s="37">
        <f t="shared" si="9"/>
        <v>3.6879209593866646E-5</v>
      </c>
      <c r="AC15" s="34">
        <f t="shared" si="10"/>
        <v>4.7216980605837948E-7</v>
      </c>
      <c r="AD15" s="34" t="str">
        <f t="shared" si="11"/>
        <v/>
      </c>
      <c r="AE15" s="34" t="str">
        <f t="shared" si="12"/>
        <v/>
      </c>
      <c r="AF15" s="34">
        <f t="shared" si="13"/>
        <v>1.2539386034327027E-4</v>
      </c>
      <c r="AG15" s="44">
        <f t="shared" si="14"/>
        <v>1.4175040739935682E-6</v>
      </c>
      <c r="AH15" s="46">
        <f t="shared" si="15"/>
        <v>7.4036939999999997E-3</v>
      </c>
      <c r="AI15" s="48">
        <f t="shared" si="16"/>
        <v>8.3700000000000029E-5</v>
      </c>
      <c r="AJ15" s="48" t="str">
        <f t="shared" si="17"/>
        <v/>
      </c>
      <c r="AK15" s="48" t="str">
        <f t="shared" si="18"/>
        <v/>
      </c>
      <c r="AL15" s="48">
        <f t="shared" si="19"/>
        <v>0.13331508999999994</v>
      </c>
      <c r="AM15" s="51">
        <f t="shared" si="20"/>
        <v>1.5064010000000001E-3</v>
      </c>
      <c r="AN15" s="37">
        <f t="shared" si="21"/>
        <v>0.14071878399999993</v>
      </c>
      <c r="AO15" s="38">
        <f t="shared" si="22"/>
        <v>1.590101E-3</v>
      </c>
    </row>
    <row r="16" spans="1:41" x14ac:dyDescent="0.25">
      <c r="A16" t="s">
        <v>98</v>
      </c>
      <c r="C16" t="s">
        <v>99</v>
      </c>
      <c r="D16" t="str">
        <f>VLOOKUP(F16,Crossref!$A$17:$B$21,2,FALSE)</f>
        <v>src_01</v>
      </c>
      <c r="E16" t="str">
        <f t="shared" si="2"/>
        <v>A. SacramentoBell</v>
      </c>
      <c r="F16" s="17" t="s">
        <v>56</v>
      </c>
      <c r="G16" s="17" t="s">
        <v>28</v>
      </c>
      <c r="H16" s="17" t="s">
        <v>11</v>
      </c>
      <c r="I16" s="17" t="s">
        <v>12</v>
      </c>
      <c r="J16" s="37">
        <f>_xlfn.IFNA(VLOOKUP($G16&amp;$A16&amp;$D16,Low2x!$B$2:$K$141,7,FALSE),"")</f>
        <v>1.9778061E-2</v>
      </c>
      <c r="K16" s="36">
        <f>_xlfn.IFNA(VLOOKUP($G16&amp;$A16&amp;$D16,Low2x!$B$2:$K$141,10,FALSE),"")</f>
        <v>1.88E-5</v>
      </c>
      <c r="L16" s="34" t="str">
        <f>_xlfn.IFNA(VLOOKUP($G16&amp;$B16&amp;$D16,Low2x!$B$2:$K$141,7,FALSE),"")</f>
        <v/>
      </c>
      <c r="M16" s="35" t="str">
        <f>_xlfn.IFNA(VLOOKUP($G16&amp;$B16&amp;$D16,Low2x!$B$2:$K$141,10,FALSE),"")</f>
        <v/>
      </c>
      <c r="N16" s="34">
        <f>_xlfn.IFNA(VLOOKUP($G16&amp;$C16&amp;$D16,Low2x!$B$2:$K$141,7,FALSE),"")</f>
        <v>0.37115653100000001</v>
      </c>
      <c r="O16" s="38">
        <f>_xlfn.IFNA(VLOOKUP($G16&amp;$C16&amp;$D16,Low2x!$B$2:$K$141,10,FALSE),"")</f>
        <v>3.5305200000000002E-4</v>
      </c>
      <c r="P16" s="37">
        <f>_xlfn.IFNA(VLOOKUP($G16&amp;$A16&amp;$D16,High8x!$B$2:$K$141,7,FALSE),"")</f>
        <v>7.8831849869356499E-2</v>
      </c>
      <c r="Q16" s="35">
        <f>_xlfn.IFNA(VLOOKUP($G16&amp;$A16&amp;$D16,High8x!$B$2:$K$141,10,FALSE),"")</f>
        <v>7.4986440354084594E-5</v>
      </c>
      <c r="R16" s="34" t="str">
        <f>_xlfn.IFNA(VLOOKUP($G16&amp;$B16&amp;$D16,High8x!$B$2:$K$141,7,FALSE),"")</f>
        <v/>
      </c>
      <c r="S16" s="35" t="str">
        <f>_xlfn.IFNA(VLOOKUP($G16&amp;$B16&amp;$D16,High8x!$B$2:$K$141,10,FALSE),"")</f>
        <v/>
      </c>
      <c r="T16" s="34">
        <f>_xlfn.IFNA(VLOOKUP($G16&amp;$C16&amp;$D16,High8x!$B$2:$K$141,7,FALSE),"")</f>
        <v>1.483641079131</v>
      </c>
      <c r="U16" s="38">
        <f>_xlfn.IFNA(VLOOKUP($G16&amp;$C16&amp;$D16,High8x!$B$2:$K$141,10,FALSE),"")</f>
        <v>1.4112692201375401E-3</v>
      </c>
      <c r="V16" s="37">
        <f t="shared" si="3"/>
        <v>1.2002802615722866E-4</v>
      </c>
      <c r="W16" s="34">
        <f t="shared" si="4"/>
        <v>1.1420008202049715E-7</v>
      </c>
      <c r="X16" s="34" t="str">
        <f t="shared" si="5"/>
        <v/>
      </c>
      <c r="Y16" s="34" t="str">
        <f t="shared" si="6"/>
        <v/>
      </c>
      <c r="Z16" s="34">
        <f t="shared" si="7"/>
        <v>2.261147455550813E-3</v>
      </c>
      <c r="AA16" s="44">
        <f t="shared" si="8"/>
        <v>2.1508480084096343E-6</v>
      </c>
      <c r="AB16" s="37">
        <f t="shared" si="9"/>
        <v>9.3464710214499758E-5</v>
      </c>
      <c r="AC16" s="34">
        <f t="shared" si="10"/>
        <v>7.1186548638468199E-8</v>
      </c>
      <c r="AD16" s="34" t="str">
        <f t="shared" si="11"/>
        <v/>
      </c>
      <c r="AE16" s="34" t="str">
        <f t="shared" si="12"/>
        <v/>
      </c>
      <c r="AF16" s="34">
        <f t="shared" si="13"/>
        <v>3.2834828966654683E-4</v>
      </c>
      <c r="AG16" s="44">
        <f t="shared" si="14"/>
        <v>3.1292662081993002E-7</v>
      </c>
      <c r="AH16" s="46">
        <f t="shared" si="15"/>
        <v>1.9778061E-2</v>
      </c>
      <c r="AI16" s="48">
        <f t="shared" si="16"/>
        <v>1.88E-5</v>
      </c>
      <c r="AJ16" s="48" t="str">
        <f t="shared" si="17"/>
        <v/>
      </c>
      <c r="AK16" s="48" t="str">
        <f t="shared" si="18"/>
        <v/>
      </c>
      <c r="AL16" s="48">
        <f t="shared" si="19"/>
        <v>0.3711565309999999</v>
      </c>
      <c r="AM16" s="51">
        <f t="shared" si="20"/>
        <v>3.5305199999999997E-4</v>
      </c>
      <c r="AN16" s="37">
        <f t="shared" si="21"/>
        <v>0.39093459199999991</v>
      </c>
      <c r="AO16" s="38">
        <f t="shared" si="22"/>
        <v>3.7185199999999999E-4</v>
      </c>
    </row>
    <row r="17" spans="1:41" x14ac:dyDescent="0.25">
      <c r="A17" t="s">
        <v>98</v>
      </c>
      <c r="C17" t="s">
        <v>99</v>
      </c>
      <c r="D17" t="str">
        <f>VLOOKUP(F17,Crossref!$A$17:$B$21,2,FALSE)</f>
        <v>src_01</v>
      </c>
      <c r="E17" t="str">
        <f t="shared" si="2"/>
        <v>A. SacramentoZanobetti_HA</v>
      </c>
      <c r="F17" s="17" t="s">
        <v>56</v>
      </c>
      <c r="G17" s="17" t="s">
        <v>29</v>
      </c>
      <c r="H17" s="17" t="s">
        <v>13</v>
      </c>
      <c r="I17" s="17" t="s">
        <v>12</v>
      </c>
      <c r="J17" s="37">
        <f>_xlfn.IFNA(VLOOKUP($G17&amp;$A17&amp;$D17,Low2x!$B$2:$K$141,7,FALSE),"")</f>
        <v>4.0233168999999999E-2</v>
      </c>
      <c r="K17" s="36">
        <f>_xlfn.IFNA(VLOOKUP($G17&amp;$A17&amp;$D17,Low2x!$B$2:$K$141,10,FALSE),"")</f>
        <v>4.4499999999999997E-5</v>
      </c>
      <c r="L17" s="34" t="str">
        <f>_xlfn.IFNA(VLOOKUP($G17&amp;$B17&amp;$D17,Low2x!$B$2:$K$141,7,FALSE),"")</f>
        <v/>
      </c>
      <c r="M17" s="35" t="str">
        <f>_xlfn.IFNA(VLOOKUP($G17&amp;$B17&amp;$D17,Low2x!$B$2:$K$141,10,FALSE),"")</f>
        <v/>
      </c>
      <c r="N17" s="34">
        <f>_xlfn.IFNA(VLOOKUP($G17&amp;$C17&amp;$D17,Low2x!$B$2:$K$141,7,FALSE),"")</f>
        <v>0.73117052500000002</v>
      </c>
      <c r="O17" s="38">
        <f>_xlfn.IFNA(VLOOKUP($G17&amp;$C17&amp;$D17,Low2x!$B$2:$K$141,10,FALSE),"")</f>
        <v>8.0915200000000005E-4</v>
      </c>
      <c r="P17" s="37">
        <f>_xlfn.IFNA(VLOOKUP($G17&amp;$A17&amp;$D17,High8x!$B$2:$K$141,7,FALSE),"")</f>
        <v>0.16053857345060801</v>
      </c>
      <c r="Q17" s="35">
        <f>_xlfn.IFNA(VLOOKUP($G17&amp;$A17&amp;$D17,High8x!$B$2:$K$141,10,FALSE),"")</f>
        <v>1.77660575534452E-4</v>
      </c>
      <c r="R17" s="34" t="str">
        <f>_xlfn.IFNA(VLOOKUP($G17&amp;$B17&amp;$D17,High8x!$B$2:$K$141,7,FALSE),"")</f>
        <v/>
      </c>
      <c r="S17" s="35" t="str">
        <f>_xlfn.IFNA(VLOOKUP($G17&amp;$B17&amp;$D17,High8x!$B$2:$K$141,10,FALSE),"")</f>
        <v/>
      </c>
      <c r="T17" s="34">
        <f>_xlfn.IFNA(VLOOKUP($G17&amp;$C17&amp;$D17,High8x!$B$2:$K$141,7,FALSE),"")</f>
        <v>2.9250119092067299</v>
      </c>
      <c r="U17" s="38">
        <f>_xlfn.IFNA(VLOOKUP($G17&amp;$C17&amp;$D17,High8x!$B$2:$K$141,10,FALSE),"")</f>
        <v>3.2369746912861001E-3</v>
      </c>
      <c r="V17" s="37">
        <f t="shared" si="3"/>
        <v>2.4452317977765854E-4</v>
      </c>
      <c r="W17" s="34">
        <f t="shared" si="4"/>
        <v>2.7065157628953657E-7</v>
      </c>
      <c r="X17" s="34" t="str">
        <f t="shared" si="5"/>
        <v/>
      </c>
      <c r="Y17" s="34" t="str">
        <f t="shared" si="6"/>
        <v/>
      </c>
      <c r="Z17" s="34">
        <f t="shared" si="7"/>
        <v>4.4590272036722153E-3</v>
      </c>
      <c r="AA17" s="44">
        <f t="shared" si="8"/>
        <v>4.9345989660286585E-6</v>
      </c>
      <c r="AB17" s="37">
        <f t="shared" si="9"/>
        <v>1.313675164640038E-4</v>
      </c>
      <c r="AC17" s="34">
        <f t="shared" si="10"/>
        <v>1.1314148851601625E-7</v>
      </c>
      <c r="AD17" s="34" t="str">
        <f t="shared" si="11"/>
        <v/>
      </c>
      <c r="AE17" s="34" t="str">
        <f t="shared" si="12"/>
        <v/>
      </c>
      <c r="AF17" s="34">
        <f t="shared" si="13"/>
        <v>-1.0993640224343793E-4</v>
      </c>
      <c r="AG17" s="44">
        <f t="shared" si="14"/>
        <v>-1.222304286999619E-7</v>
      </c>
      <c r="AH17" s="46">
        <f t="shared" si="15"/>
        <v>4.0233169000000006E-2</v>
      </c>
      <c r="AI17" s="48">
        <f t="shared" si="16"/>
        <v>4.4500000000000011E-5</v>
      </c>
      <c r="AJ17" s="48" t="str">
        <f t="shared" si="17"/>
        <v/>
      </c>
      <c r="AK17" s="48" t="str">
        <f t="shared" si="18"/>
        <v/>
      </c>
      <c r="AL17" s="48">
        <f t="shared" si="19"/>
        <v>0.7311705249999999</v>
      </c>
      <c r="AM17" s="51">
        <f t="shared" si="20"/>
        <v>8.0915200000000005E-4</v>
      </c>
      <c r="AN17" s="37">
        <f t="shared" si="21"/>
        <v>0.77140369399999986</v>
      </c>
      <c r="AO17" s="38">
        <f t="shared" si="22"/>
        <v>8.536520000000001E-4</v>
      </c>
    </row>
    <row r="18" spans="1:41" x14ac:dyDescent="0.25">
      <c r="A18" t="s">
        <v>98</v>
      </c>
      <c r="C18" t="s">
        <v>99</v>
      </c>
      <c r="D18" t="str">
        <f>VLOOKUP(F18,Crossref!$A$17:$B$21,2,FALSE)</f>
        <v>src_01</v>
      </c>
      <c r="E18" t="str">
        <f t="shared" si="2"/>
        <v>A. SacramentoZanobetti_18TO24</v>
      </c>
      <c r="F18" s="17" t="s">
        <v>56</v>
      </c>
      <c r="G18" s="17" t="s">
        <v>30</v>
      </c>
      <c r="H18" s="17" t="s">
        <v>14</v>
      </c>
      <c r="I18" s="17" t="s">
        <v>15</v>
      </c>
      <c r="J18" s="37">
        <f>_xlfn.IFNA(VLOOKUP($G18&amp;$A18&amp;$D18,Low2x!$B$2:$K$141,7,FALSE),"")</f>
        <v>1.03E-5</v>
      </c>
      <c r="K18" s="36">
        <f>_xlfn.IFNA(VLOOKUP($G18&amp;$A18&amp;$D18,Low2x!$B$2:$K$141,10,FALSE),"")</f>
        <v>5.9500000000000003E-5</v>
      </c>
      <c r="L18" s="34" t="str">
        <f>_xlfn.IFNA(VLOOKUP($G18&amp;$B18&amp;$D18,Low2x!$B$2:$K$141,7,FALSE),"")</f>
        <v/>
      </c>
      <c r="M18" s="35" t="str">
        <f>_xlfn.IFNA(VLOOKUP($G18&amp;$B18&amp;$D18,Low2x!$B$2:$K$141,10,FALSE),"")</f>
        <v/>
      </c>
      <c r="N18" s="34">
        <f>_xlfn.IFNA(VLOOKUP($G18&amp;$C18&amp;$D18,Low2x!$B$2:$K$141,7,FALSE),"")</f>
        <v>1.89922E-4</v>
      </c>
      <c r="O18" s="38">
        <f>_xlfn.IFNA(VLOOKUP($G18&amp;$C18&amp;$D18,Low2x!$B$2:$K$141,10,FALSE),"")</f>
        <v>1.094324E-3</v>
      </c>
      <c r="P18" s="37">
        <f>_xlfn.IFNA(VLOOKUP($G18&amp;$A18&amp;$D18,High8x!$B$2:$K$141,7,FALSE),"")</f>
        <v>4.1182140330809398E-5</v>
      </c>
      <c r="Q18" s="35">
        <f>_xlfn.IFNA(VLOOKUP($G18&amp;$A18&amp;$D18,High8x!$B$2:$K$141,10,FALSE),"")</f>
        <v>2.3728996224941799E-4</v>
      </c>
      <c r="R18" s="34" t="str">
        <f>_xlfn.IFNA(VLOOKUP($G18&amp;$B18&amp;$D18,High8x!$B$2:$K$141,7,FALSE),"")</f>
        <v/>
      </c>
      <c r="S18" s="35" t="str">
        <f>_xlfn.IFNA(VLOOKUP($G18&amp;$B18&amp;$D18,High8x!$B$2:$K$141,10,FALSE),"")</f>
        <v/>
      </c>
      <c r="T18" s="34">
        <f>_xlfn.IFNA(VLOOKUP($G18&amp;$C18&amp;$D18,High8x!$B$2:$K$141,7,FALSE),"")</f>
        <v>7.5926131837199295E-4</v>
      </c>
      <c r="U18" s="38">
        <f>_xlfn.IFNA(VLOOKUP($G18&amp;$C18&amp;$D18,High8x!$B$2:$K$141,10,FALSE),"")</f>
        <v>4.3748355021544904E-3</v>
      </c>
      <c r="V18" s="37">
        <f t="shared" si="3"/>
        <v>6.2768577908149179E-8</v>
      </c>
      <c r="W18" s="34">
        <f t="shared" si="4"/>
        <v>3.6136171188906094E-7</v>
      </c>
      <c r="X18" s="34" t="str">
        <f t="shared" si="5"/>
        <v/>
      </c>
      <c r="Y18" s="34" t="str">
        <f t="shared" si="6"/>
        <v/>
      </c>
      <c r="Z18" s="34">
        <f t="shared" si="7"/>
        <v>1.1571937365284408E-6</v>
      </c>
      <c r="AA18" s="44">
        <f t="shared" si="8"/>
        <v>6.6677063051920537E-6</v>
      </c>
      <c r="AB18" s="37">
        <f t="shared" si="9"/>
        <v>5.9532230635357978E-9</v>
      </c>
      <c r="AC18" s="34">
        <f t="shared" si="10"/>
        <v>2.3667925019401682E-7</v>
      </c>
      <c r="AD18" s="34" t="str">
        <f t="shared" si="11"/>
        <v/>
      </c>
      <c r="AE18" s="34" t="str">
        <f t="shared" si="12"/>
        <v/>
      </c>
      <c r="AF18" s="34">
        <f t="shared" si="13"/>
        <v>1.4222720933572321E-7</v>
      </c>
      <c r="AG18" s="44">
        <f t="shared" si="14"/>
        <v>8.201659485035373E-7</v>
      </c>
      <c r="AH18" s="46">
        <f t="shared" si="15"/>
        <v>1.0300000000000001E-5</v>
      </c>
      <c r="AI18" s="48">
        <f t="shared" si="16"/>
        <v>5.950000000000001E-5</v>
      </c>
      <c r="AJ18" s="48" t="str">
        <f t="shared" si="17"/>
        <v/>
      </c>
      <c r="AK18" s="48" t="str">
        <f t="shared" si="18"/>
        <v/>
      </c>
      <c r="AL18" s="48">
        <f t="shared" si="19"/>
        <v>1.8992200000000003E-4</v>
      </c>
      <c r="AM18" s="51">
        <f t="shared" si="20"/>
        <v>1.0943240000000003E-3</v>
      </c>
      <c r="AN18" s="37">
        <f t="shared" si="21"/>
        <v>2.0022200000000004E-4</v>
      </c>
      <c r="AO18" s="38">
        <f t="shared" si="22"/>
        <v>1.1538240000000003E-3</v>
      </c>
    </row>
    <row r="19" spans="1:41" x14ac:dyDescent="0.25">
      <c r="A19" t="s">
        <v>98</v>
      </c>
      <c r="C19" t="s">
        <v>99</v>
      </c>
      <c r="D19" t="str">
        <f>VLOOKUP(F19,Crossref!$A$17:$B$21,2,FALSE)</f>
        <v>src_01</v>
      </c>
      <c r="E19" t="str">
        <f t="shared" si="2"/>
        <v>A. SacramentoZanobetti_25TO44</v>
      </c>
      <c r="F19" s="17" t="s">
        <v>56</v>
      </c>
      <c r="G19" s="17" t="s">
        <v>31</v>
      </c>
      <c r="H19" s="17" t="s">
        <v>14</v>
      </c>
      <c r="I19" s="17" t="s">
        <v>16</v>
      </c>
      <c r="J19" s="37">
        <f>_xlfn.IFNA(VLOOKUP($G19&amp;$A19&amp;$D19,Low2x!$B$2:$K$141,7,FALSE),"")</f>
        <v>8.1397299999999995E-4</v>
      </c>
      <c r="K19" s="36">
        <f>_xlfn.IFNA(VLOOKUP($G19&amp;$A19&amp;$D19,Low2x!$B$2:$K$141,10,FALSE),"")</f>
        <v>7.2600000000000003E-5</v>
      </c>
      <c r="L19" s="34" t="str">
        <f>_xlfn.IFNA(VLOOKUP($G19&amp;$B19&amp;$D19,Low2x!$B$2:$K$141,7,FALSE),"")</f>
        <v/>
      </c>
      <c r="M19" s="35" t="str">
        <f>_xlfn.IFNA(VLOOKUP($G19&amp;$B19&amp;$D19,Low2x!$B$2:$K$141,10,FALSE),"")</f>
        <v/>
      </c>
      <c r="N19" s="34">
        <f>_xlfn.IFNA(VLOOKUP($G19&amp;$C19&amp;$D19,Low2x!$B$2:$K$141,7,FALSE),"")</f>
        <v>1.6042548E-2</v>
      </c>
      <c r="O19" s="38">
        <f>_xlfn.IFNA(VLOOKUP($G19&amp;$C19&amp;$D19,Low2x!$B$2:$K$141,10,FALSE),"")</f>
        <v>1.4313399999999999E-3</v>
      </c>
      <c r="P19" s="37">
        <f>_xlfn.IFNA(VLOOKUP($G19&amp;$A19&amp;$D19,High8x!$B$2:$K$141,7,FALSE),"")</f>
        <v>3.2405801636899599E-3</v>
      </c>
      <c r="Q19" s="35">
        <f>_xlfn.IFNA(VLOOKUP($G19&amp;$A19&amp;$D19,High8x!$B$2:$K$141,10,FALSE),"")</f>
        <v>2.8912933892606999E-4</v>
      </c>
      <c r="R19" s="34" t="str">
        <f>_xlfn.IFNA(VLOOKUP($G19&amp;$B19&amp;$D19,High8x!$B$2:$K$141,7,FALSE),"")</f>
        <v/>
      </c>
      <c r="S19" s="35" t="str">
        <f>_xlfn.IFNA(VLOOKUP($G19&amp;$B19&amp;$D19,High8x!$B$2:$K$141,10,FALSE),"")</f>
        <v/>
      </c>
      <c r="T19" s="34">
        <f>_xlfn.IFNA(VLOOKUP($G19&amp;$C19&amp;$D19,High8x!$B$2:$K$141,7,FALSE),"")</f>
        <v>6.4127461960475002E-2</v>
      </c>
      <c r="U19" s="38">
        <f>_xlfn.IFNA(VLOOKUP($G19&amp;$C19&amp;$D19,High8x!$B$2:$K$141,10,FALSE),"")</f>
        <v>5.7215466820998298E-3</v>
      </c>
      <c r="V19" s="37">
        <f t="shared" si="3"/>
        <v>4.9321283814836585E-6</v>
      </c>
      <c r="W19" s="34">
        <f t="shared" si="4"/>
        <v>4.4010028237006096E-7</v>
      </c>
      <c r="X19" s="34" t="str">
        <f t="shared" si="5"/>
        <v/>
      </c>
      <c r="Y19" s="34" t="str">
        <f t="shared" si="6"/>
        <v/>
      </c>
      <c r="Z19" s="34">
        <f t="shared" si="7"/>
        <v>9.7733564960315043E-5</v>
      </c>
      <c r="AA19" s="44">
        <f t="shared" si="8"/>
        <v>8.7199322806907117E-6</v>
      </c>
      <c r="AB19" s="37">
        <f t="shared" si="9"/>
        <v>5.1039454366801247E-6</v>
      </c>
      <c r="AC19" s="34">
        <f t="shared" si="10"/>
        <v>4.2355369131002454E-7</v>
      </c>
      <c r="AD19" s="34" t="str">
        <f t="shared" si="11"/>
        <v/>
      </c>
      <c r="AE19" s="34" t="str">
        <f t="shared" si="12"/>
        <v/>
      </c>
      <c r="AF19" s="34">
        <f t="shared" si="13"/>
        <v>1.4243346508333032E-5</v>
      </c>
      <c r="AG19" s="44">
        <f t="shared" si="14"/>
        <v>1.271105966722981E-6</v>
      </c>
      <c r="AH19" s="46">
        <f t="shared" si="15"/>
        <v>8.1397300000000006E-4</v>
      </c>
      <c r="AI19" s="48">
        <f t="shared" si="16"/>
        <v>7.2600000000000016E-5</v>
      </c>
      <c r="AJ19" s="48" t="str">
        <f t="shared" si="17"/>
        <v/>
      </c>
      <c r="AK19" s="48" t="str">
        <f t="shared" si="18"/>
        <v/>
      </c>
      <c r="AL19" s="48">
        <f t="shared" si="19"/>
        <v>1.6042548E-2</v>
      </c>
      <c r="AM19" s="51">
        <f t="shared" si="20"/>
        <v>1.4313399999999997E-3</v>
      </c>
      <c r="AN19" s="37">
        <f t="shared" si="21"/>
        <v>1.6856520999999999E-2</v>
      </c>
      <c r="AO19" s="38">
        <f t="shared" si="22"/>
        <v>1.5039399999999996E-3</v>
      </c>
    </row>
    <row r="20" spans="1:41" x14ac:dyDescent="0.25">
      <c r="A20" t="s">
        <v>98</v>
      </c>
      <c r="C20" t="s">
        <v>99</v>
      </c>
      <c r="D20" t="str">
        <f>VLOOKUP(F20,Crossref!$A$17:$B$21,2,FALSE)</f>
        <v>src_01</v>
      </c>
      <c r="E20" t="str">
        <f t="shared" si="2"/>
        <v>A. SacramentoZanobetti_45TO54</v>
      </c>
      <c r="F20" s="17" t="s">
        <v>56</v>
      </c>
      <c r="G20" s="17" t="s">
        <v>32</v>
      </c>
      <c r="H20" s="17" t="s">
        <v>14</v>
      </c>
      <c r="I20" s="17" t="s">
        <v>17</v>
      </c>
      <c r="J20" s="37">
        <f>_xlfn.IFNA(VLOOKUP($G20&amp;$A20&amp;$D20,Low2x!$B$2:$K$141,7,FALSE),"")</f>
        <v>1.932413E-3</v>
      </c>
      <c r="K20" s="36">
        <f>_xlfn.IFNA(VLOOKUP($G20&amp;$A20&amp;$D20,Low2x!$B$2:$K$141,10,FALSE),"")</f>
        <v>6.7299999999999996E-5</v>
      </c>
      <c r="L20" s="34" t="str">
        <f>_xlfn.IFNA(VLOOKUP($G20&amp;$B20&amp;$D20,Low2x!$B$2:$K$141,7,FALSE),"")</f>
        <v/>
      </c>
      <c r="M20" s="35" t="str">
        <f>_xlfn.IFNA(VLOOKUP($G20&amp;$B20&amp;$D20,Low2x!$B$2:$K$141,10,FALSE),"")</f>
        <v/>
      </c>
      <c r="N20" s="34">
        <f>_xlfn.IFNA(VLOOKUP($G20&amp;$C20&amp;$D20,Low2x!$B$2:$K$141,7,FALSE),"")</f>
        <v>3.5936930999999998E-2</v>
      </c>
      <c r="O20" s="38">
        <f>_xlfn.IFNA(VLOOKUP($G20&amp;$C20&amp;$D20,Low2x!$B$2:$K$141,10,FALSE),"")</f>
        <v>1.2517940000000001E-3</v>
      </c>
      <c r="P20" s="37">
        <f>_xlfn.IFNA(VLOOKUP($G20&amp;$A20&amp;$D20,High8x!$B$2:$K$141,7,FALSE),"")</f>
        <v>7.6956559590822199E-3</v>
      </c>
      <c r="Q20" s="35">
        <f>_xlfn.IFNA(VLOOKUP($G20&amp;$A20&amp;$D20,High8x!$B$2:$K$141,10,FALSE),"")</f>
        <v>2.6806349283295302E-4</v>
      </c>
      <c r="R20" s="34" t="str">
        <f>_xlfn.IFNA(VLOOKUP($G20&amp;$B20&amp;$D20,High8x!$B$2:$K$141,7,FALSE),"")</f>
        <v/>
      </c>
      <c r="S20" s="35" t="str">
        <f>_xlfn.IFNA(VLOOKUP($G20&amp;$B20&amp;$D20,High8x!$B$2:$K$141,10,FALSE),"")</f>
        <v/>
      </c>
      <c r="T20" s="34">
        <f>_xlfn.IFNA(VLOOKUP($G20&amp;$C20&amp;$D20,High8x!$B$2:$K$141,7,FALSE),"")</f>
        <v>0.14360737226870601</v>
      </c>
      <c r="U20" s="38">
        <f>_xlfn.IFNA(VLOOKUP($G20&amp;$C20&amp;$D20,High8x!$B$2:$K$141,10,FALSE),"")</f>
        <v>5.0022888252273896E-3</v>
      </c>
      <c r="V20" s="37">
        <f t="shared" si="3"/>
        <v>1.1713908453419146E-5</v>
      </c>
      <c r="W20" s="34">
        <f t="shared" si="4"/>
        <v>4.0805587974177444E-7</v>
      </c>
      <c r="X20" s="34" t="str">
        <f t="shared" si="5"/>
        <v/>
      </c>
      <c r="Y20" s="34" t="str">
        <f t="shared" si="6"/>
        <v/>
      </c>
      <c r="Z20" s="34">
        <f t="shared" si="7"/>
        <v>2.1884236030224799E-4</v>
      </c>
      <c r="AA20" s="44">
        <f t="shared" si="8"/>
        <v>7.6229569618442875E-6</v>
      </c>
      <c r="AB20" s="37">
        <f t="shared" si="9"/>
        <v>1.1332013639260043E-5</v>
      </c>
      <c r="AC20" s="34">
        <f t="shared" si="10"/>
        <v>3.7883572234900581E-7</v>
      </c>
      <c r="AD20" s="34" t="str">
        <f t="shared" si="11"/>
        <v/>
      </c>
      <c r="AE20" s="34" t="str">
        <f t="shared" si="12"/>
        <v/>
      </c>
      <c r="AF20" s="34">
        <f t="shared" si="13"/>
        <v>4.6783910431336118E-5</v>
      </c>
      <c r="AG20" s="44">
        <f t="shared" si="14"/>
        <v>1.6290582575372026E-6</v>
      </c>
      <c r="AH20" s="46">
        <f t="shared" si="15"/>
        <v>1.932413E-3</v>
      </c>
      <c r="AI20" s="48">
        <f t="shared" si="16"/>
        <v>6.730000000000001E-5</v>
      </c>
      <c r="AJ20" s="48" t="str">
        <f t="shared" si="17"/>
        <v/>
      </c>
      <c r="AK20" s="48" t="str">
        <f t="shared" si="18"/>
        <v/>
      </c>
      <c r="AL20" s="48">
        <f t="shared" si="19"/>
        <v>3.5936931000000005E-2</v>
      </c>
      <c r="AM20" s="51">
        <f t="shared" si="20"/>
        <v>1.2517940000000003E-3</v>
      </c>
      <c r="AN20" s="37">
        <f t="shared" si="21"/>
        <v>3.7869344000000006E-2</v>
      </c>
      <c r="AO20" s="38">
        <f t="shared" si="22"/>
        <v>1.3190940000000003E-3</v>
      </c>
    </row>
    <row r="21" spans="1:41" x14ac:dyDescent="0.25">
      <c r="A21" t="s">
        <v>98</v>
      </c>
      <c r="C21" t="s">
        <v>99</v>
      </c>
      <c r="D21" t="str">
        <f>VLOOKUP(F21,Crossref!$A$17:$B$21,2,FALSE)</f>
        <v>src_01</v>
      </c>
      <c r="E21" t="str">
        <f t="shared" si="2"/>
        <v>A. SacramentoZanobetti_55TO64</v>
      </c>
      <c r="F21" s="17" t="s">
        <v>56</v>
      </c>
      <c r="G21" s="17" t="s">
        <v>33</v>
      </c>
      <c r="H21" s="17" t="s">
        <v>14</v>
      </c>
      <c r="I21" s="17" t="s">
        <v>18</v>
      </c>
      <c r="J21" s="37">
        <f>_xlfn.IFNA(VLOOKUP($G21&amp;$A21&amp;$D21,Low2x!$B$2:$K$141,7,FALSE),"")</f>
        <v>3.1976600000000002E-3</v>
      </c>
      <c r="K21" s="36">
        <f>_xlfn.IFNA(VLOOKUP($G21&amp;$A21&amp;$D21,Low2x!$B$2:$K$141,10,FALSE),"")</f>
        <v>6.6299999999999999E-5</v>
      </c>
      <c r="L21" s="34" t="str">
        <f>_xlfn.IFNA(VLOOKUP($G21&amp;$B21&amp;$D21,Low2x!$B$2:$K$141,7,FALSE),"")</f>
        <v/>
      </c>
      <c r="M21" s="35" t="str">
        <f>_xlfn.IFNA(VLOOKUP($G21&amp;$B21&amp;$D21,Low2x!$B$2:$K$141,10,FALSE),"")</f>
        <v/>
      </c>
      <c r="N21" s="34">
        <f>_xlfn.IFNA(VLOOKUP($G21&amp;$C21&amp;$D21,Low2x!$B$2:$K$141,7,FALSE),"")</f>
        <v>6.1131531000000003E-2</v>
      </c>
      <c r="O21" s="38">
        <f>_xlfn.IFNA(VLOOKUP($G21&amp;$C21&amp;$D21,Low2x!$B$2:$K$141,10,FALSE),"")</f>
        <v>1.267245E-3</v>
      </c>
      <c r="P21" s="37">
        <f>_xlfn.IFNA(VLOOKUP($G21&amp;$A21&amp;$D21,High8x!$B$2:$K$141,7,FALSE),"")</f>
        <v>1.2731662560586301E-2</v>
      </c>
      <c r="Q21" s="35">
        <f>_xlfn.IFNA(VLOOKUP($G21&amp;$A21&amp;$D21,High8x!$B$2:$K$141,10,FALSE),"")</f>
        <v>2.63924903043926E-4</v>
      </c>
      <c r="R21" s="34" t="str">
        <f>_xlfn.IFNA(VLOOKUP($G21&amp;$B21&amp;$D21,High8x!$B$2:$K$141,7,FALSE),"")</f>
        <v/>
      </c>
      <c r="S21" s="35" t="str">
        <f>_xlfn.IFNA(VLOOKUP($G21&amp;$B21&amp;$D21,High8x!$B$2:$K$141,10,FALSE),"")</f>
        <v/>
      </c>
      <c r="T21" s="34">
        <f>_xlfn.IFNA(VLOOKUP($G21&amp;$C21&amp;$D21,High8x!$B$2:$K$141,7,FALSE),"")</f>
        <v>0.244251461374697</v>
      </c>
      <c r="U21" s="38">
        <f>_xlfn.IFNA(VLOOKUP($G21&amp;$C21&amp;$D21,High8x!$B$2:$K$141,10,FALSE),"")</f>
        <v>5.0632855650146599E-3</v>
      </c>
      <c r="V21" s="37">
        <f t="shared" si="3"/>
        <v>1.9378053984931505E-5</v>
      </c>
      <c r="W21" s="34">
        <f t="shared" si="4"/>
        <v>4.0167663220310166E-7</v>
      </c>
      <c r="X21" s="34" t="str">
        <f t="shared" si="5"/>
        <v/>
      </c>
      <c r="Y21" s="34" t="str">
        <f t="shared" si="6"/>
        <v/>
      </c>
      <c r="Z21" s="34">
        <f t="shared" si="7"/>
        <v>3.7219498043637597E-4</v>
      </c>
      <c r="AA21" s="44">
        <f t="shared" si="8"/>
        <v>7.715529603688332E-6</v>
      </c>
      <c r="AB21" s="37">
        <f t="shared" si="9"/>
        <v>1.9659146471232708E-5</v>
      </c>
      <c r="AC21" s="34">
        <f t="shared" si="10"/>
        <v>4.2503231869131259E-7</v>
      </c>
      <c r="AD21" s="34" t="str">
        <f t="shared" si="11"/>
        <v/>
      </c>
      <c r="AE21" s="34" t="str">
        <f t="shared" si="12"/>
        <v/>
      </c>
      <c r="AF21" s="34">
        <f t="shared" si="13"/>
        <v>9.1554208434346807E-5</v>
      </c>
      <c r="AG21" s="44">
        <f t="shared" si="14"/>
        <v>1.8981449951141829E-6</v>
      </c>
      <c r="AH21" s="46">
        <f t="shared" si="15"/>
        <v>3.1976599999999997E-3</v>
      </c>
      <c r="AI21" s="48">
        <f t="shared" si="16"/>
        <v>6.6299999999999985E-5</v>
      </c>
      <c r="AJ21" s="48" t="str">
        <f t="shared" si="17"/>
        <v/>
      </c>
      <c r="AK21" s="48" t="str">
        <f t="shared" si="18"/>
        <v/>
      </c>
      <c r="AL21" s="48">
        <f t="shared" si="19"/>
        <v>6.113153100000001E-2</v>
      </c>
      <c r="AM21" s="51">
        <f t="shared" si="20"/>
        <v>1.2672450000000006E-3</v>
      </c>
      <c r="AN21" s="37">
        <f t="shared" si="21"/>
        <v>6.4329191000000008E-2</v>
      </c>
      <c r="AO21" s="38">
        <f t="shared" si="22"/>
        <v>1.3335450000000006E-3</v>
      </c>
    </row>
    <row r="22" spans="1:41" x14ac:dyDescent="0.25">
      <c r="A22" t="s">
        <v>98</v>
      </c>
      <c r="C22" t="s">
        <v>99</v>
      </c>
      <c r="D22" t="str">
        <f>VLOOKUP(F22,Crossref!$A$17:$B$21,2,FALSE)</f>
        <v>src_01</v>
      </c>
      <c r="E22" t="str">
        <f t="shared" si="2"/>
        <v>A. SacramentoZanobetti_65TO99</v>
      </c>
      <c r="F22" s="17" t="s">
        <v>56</v>
      </c>
      <c r="G22" s="17" t="s">
        <v>34</v>
      </c>
      <c r="H22" s="17" t="s">
        <v>14</v>
      </c>
      <c r="I22" s="17" t="s">
        <v>12</v>
      </c>
      <c r="J22" s="37">
        <f>_xlfn.IFNA(VLOOKUP($G22&amp;$A22&amp;$D22,Low2x!$B$2:$K$141,7,FALSE),"")</f>
        <v>1.2175517E-2</v>
      </c>
      <c r="K22" s="36">
        <f>_xlfn.IFNA(VLOOKUP($G22&amp;$A22&amp;$D22,Low2x!$B$2:$K$141,10,FALSE),"")</f>
        <v>5.9799999999999997E-5</v>
      </c>
      <c r="L22" s="34" t="str">
        <f>_xlfn.IFNA(VLOOKUP($G22&amp;$B22&amp;$D22,Low2x!$B$2:$K$141,7,FALSE),"")</f>
        <v/>
      </c>
      <c r="M22" s="35" t="str">
        <f>_xlfn.IFNA(VLOOKUP($G22&amp;$B22&amp;$D22,Low2x!$B$2:$K$141,10,FALSE),"")</f>
        <v/>
      </c>
      <c r="N22" s="34">
        <f>_xlfn.IFNA(VLOOKUP($G22&amp;$C22&amp;$D22,Low2x!$B$2:$K$141,7,FALSE),"")</f>
        <v>0.23856689</v>
      </c>
      <c r="O22" s="38">
        <f>_xlfn.IFNA(VLOOKUP($G22&amp;$C22&amp;$D22,Low2x!$B$2:$K$141,10,FALSE),"")</f>
        <v>1.172474E-3</v>
      </c>
      <c r="P22" s="37">
        <f>_xlfn.IFNA(VLOOKUP($G22&amp;$A22&amp;$D22,High8x!$B$2:$K$141,7,FALSE),"")</f>
        <v>4.84979453792816E-2</v>
      </c>
      <c r="Q22" s="35">
        <f>_xlfn.IFNA(VLOOKUP($G22&amp;$A22&amp;$D22,High8x!$B$2:$K$141,10,FALSE),"")</f>
        <v>2.3835069764172799E-4</v>
      </c>
      <c r="R22" s="34" t="str">
        <f>_xlfn.IFNA(VLOOKUP($G22&amp;$B22&amp;$D22,High8x!$B$2:$K$141,7,FALSE),"")</f>
        <v/>
      </c>
      <c r="S22" s="35" t="str">
        <f>_xlfn.IFNA(VLOOKUP($G22&amp;$B22&amp;$D22,High8x!$B$2:$K$141,10,FALSE),"")</f>
        <v/>
      </c>
      <c r="T22" s="34">
        <f>_xlfn.IFNA(VLOOKUP($G22&amp;$C22&amp;$D22,High8x!$B$2:$K$141,7,FALSE),"")</f>
        <v>0.95343297750108902</v>
      </c>
      <c r="U22" s="38">
        <f>_xlfn.IFNA(VLOOKUP($G22&amp;$C22&amp;$D22,High8x!$B$2:$K$141,10,FALSE),"")</f>
        <v>4.6857946984099896E-3</v>
      </c>
      <c r="V22" s="37">
        <f t="shared" si="3"/>
        <v>7.3826073941629262E-5</v>
      </c>
      <c r="W22" s="34">
        <f t="shared" si="4"/>
        <v>3.6290792203603251E-7</v>
      </c>
      <c r="X22" s="34" t="str">
        <f t="shared" si="5"/>
        <v/>
      </c>
      <c r="Y22" s="34" t="str">
        <f t="shared" si="6"/>
        <v/>
      </c>
      <c r="Z22" s="34">
        <f t="shared" si="7"/>
        <v>1.45297985264449E-3</v>
      </c>
      <c r="AA22" s="44">
        <f t="shared" si="8"/>
        <v>7.1408957284755889E-6</v>
      </c>
      <c r="AB22" s="37">
        <f t="shared" si="9"/>
        <v>6.8040873572802751E-5</v>
      </c>
      <c r="AC22" s="34">
        <f t="shared" si="10"/>
        <v>2.8310078609066554E-7</v>
      </c>
      <c r="AD22" s="34" t="str">
        <f t="shared" si="11"/>
        <v/>
      </c>
      <c r="AE22" s="34" t="str">
        <f t="shared" si="12"/>
        <v/>
      </c>
      <c r="AF22" s="34">
        <f t="shared" si="13"/>
        <v>2.7819416630359139E-4</v>
      </c>
      <c r="AG22" s="44">
        <f t="shared" si="14"/>
        <v>1.3671005300031069E-6</v>
      </c>
      <c r="AH22" s="46">
        <f t="shared" si="15"/>
        <v>1.2175517000000002E-2</v>
      </c>
      <c r="AI22" s="48">
        <f t="shared" si="16"/>
        <v>5.9799999999999997E-5</v>
      </c>
      <c r="AJ22" s="48" t="str">
        <f t="shared" si="17"/>
        <v/>
      </c>
      <c r="AK22" s="48" t="str">
        <f t="shared" si="18"/>
        <v/>
      </c>
      <c r="AL22" s="48">
        <f t="shared" si="19"/>
        <v>0.23856688999999995</v>
      </c>
      <c r="AM22" s="51">
        <f t="shared" si="20"/>
        <v>1.1724739999999997E-3</v>
      </c>
      <c r="AN22" s="37">
        <f t="shared" si="21"/>
        <v>0.25074240699999994</v>
      </c>
      <c r="AO22" s="38">
        <f t="shared" si="22"/>
        <v>1.2322739999999998E-3</v>
      </c>
    </row>
    <row r="23" spans="1:41" x14ac:dyDescent="0.25">
      <c r="A23" t="s">
        <v>100</v>
      </c>
      <c r="B23" t="s">
        <v>101</v>
      </c>
      <c r="D23" t="str">
        <f>VLOOKUP(F23,Crossref!$A$17:$B$21,2,FALSE)</f>
        <v>src_01</v>
      </c>
      <c r="E23" t="str">
        <f t="shared" si="2"/>
        <v>A. SacramentoKatsouyanni</v>
      </c>
      <c r="F23" s="17" t="s">
        <v>56</v>
      </c>
      <c r="G23" s="17" t="s">
        <v>35</v>
      </c>
      <c r="H23" s="17" t="s">
        <v>13</v>
      </c>
      <c r="I23" s="17" t="s">
        <v>12</v>
      </c>
      <c r="J23" s="37">
        <f>_xlfn.IFNA(VLOOKUP($G23&amp;$A23&amp;$D23,Low2x!$B$2:$K$141,7,FALSE),"")</f>
        <v>0.12956372299999999</v>
      </c>
      <c r="K23" s="36">
        <f>_xlfn.IFNA(VLOOKUP($G23&amp;$A23&amp;$D23,Low2x!$B$2:$K$141,10,FALSE),"")</f>
        <v>1.43382E-4</v>
      </c>
      <c r="L23" s="34">
        <f>_xlfn.IFNA(VLOOKUP($G23&amp;$B23&amp;$D23,Low2x!$B$2:$K$141,7,FALSE),"")</f>
        <v>1.8233976999999998E-2</v>
      </c>
      <c r="M23" s="35">
        <f>_xlfn.IFNA(VLOOKUP($G23&amp;$B23&amp;$D23,Low2x!$B$2:$K$141,10,FALSE),"")</f>
        <v>2.02E-5</v>
      </c>
      <c r="N23" s="34" t="str">
        <f>_xlfn.IFNA(VLOOKUP($G23&amp;$C23&amp;$D23,Low2x!$B$2:$K$141,7,FALSE),"")</f>
        <v/>
      </c>
      <c r="O23" s="38" t="str">
        <f>_xlfn.IFNA(VLOOKUP($G23&amp;$C23&amp;$D23,Low2x!$B$2:$K$141,10,FALSE),"")</f>
        <v/>
      </c>
      <c r="P23" s="37">
        <f>_xlfn.IFNA(VLOOKUP($G23&amp;$A23&amp;$D23,High8x!$B$2:$K$141,7,FALSE),"")</f>
        <v>0.48840045418689099</v>
      </c>
      <c r="Q23" s="35">
        <f>_xlfn.IFNA(VLOOKUP($G23&amp;$A23&amp;$D23,High8x!$B$2:$K$141,10,FALSE),"")</f>
        <v>5.4049007610514597E-4</v>
      </c>
      <c r="R23" s="34">
        <f>_xlfn.IFNA(VLOOKUP($G23&amp;$B23&amp;$D23,High8x!$B$2:$K$141,7,FALSE),"")</f>
        <v>7.4929418908238801E-2</v>
      </c>
      <c r="S23" s="35">
        <f>_xlfn.IFNA(VLOOKUP($G23&amp;$B23&amp;$D23,High8x!$B$2:$K$141,10,FALSE),"")</f>
        <v>8.2920904313350899E-5</v>
      </c>
      <c r="T23" s="34" t="str">
        <f>_xlfn.IFNA(VLOOKUP($G23&amp;$C23&amp;$D23,High8x!$B$2:$K$141,7,FALSE),"")</f>
        <v/>
      </c>
      <c r="U23" s="38" t="str">
        <f>_xlfn.IFNA(VLOOKUP($G23&amp;$C23&amp;$D23,High8x!$B$2:$K$141,10,FALSE),"")</f>
        <v/>
      </c>
      <c r="V23" s="37">
        <f t="shared" si="3"/>
        <v>7.2934294956685159E-4</v>
      </c>
      <c r="W23" s="34">
        <f t="shared" si="4"/>
        <v>8.0713023598606902E-7</v>
      </c>
      <c r="X23" s="34">
        <f t="shared" si="5"/>
        <v>1.1523463802487561E-4</v>
      </c>
      <c r="Y23" s="34">
        <f t="shared" si="6"/>
        <v>1.2748151283201403E-7</v>
      </c>
      <c r="Z23" s="34" t="str">
        <f t="shared" si="7"/>
        <v/>
      </c>
      <c r="AA23" s="44" t="str">
        <f t="shared" si="8"/>
        <v/>
      </c>
      <c r="AB23" s="37">
        <f t="shared" si="9"/>
        <v>9.9514792710363453E-3</v>
      </c>
      <c r="AC23" s="34">
        <f t="shared" si="10"/>
        <v>1.1012641298284681E-5</v>
      </c>
      <c r="AD23" s="34">
        <f t="shared" si="11"/>
        <v>-6.645036360796025E-4</v>
      </c>
      <c r="AE23" s="34">
        <f t="shared" si="12"/>
        <v>-7.0696810445030017E-7</v>
      </c>
      <c r="AF23" s="34" t="str">
        <f t="shared" si="13"/>
        <v/>
      </c>
      <c r="AG23" s="44" t="str">
        <f t="shared" si="14"/>
        <v/>
      </c>
      <c r="AH23" s="46">
        <f t="shared" si="15"/>
        <v>0.12956372300000002</v>
      </c>
      <c r="AI23" s="48">
        <f t="shared" si="16"/>
        <v>1.43382E-4</v>
      </c>
      <c r="AJ23" s="48">
        <f t="shared" si="17"/>
        <v>1.8233976999999998E-2</v>
      </c>
      <c r="AK23" s="48">
        <f t="shared" si="18"/>
        <v>2.02E-5</v>
      </c>
      <c r="AL23" s="48" t="str">
        <f t="shared" si="19"/>
        <v/>
      </c>
      <c r="AM23" s="51" t="str">
        <f t="shared" si="20"/>
        <v/>
      </c>
      <c r="AN23" s="37">
        <f t="shared" si="21"/>
        <v>0.14779770000000003</v>
      </c>
      <c r="AO23" s="38">
        <f t="shared" si="22"/>
        <v>1.6358200000000001E-4</v>
      </c>
    </row>
    <row r="24" spans="1:41" x14ac:dyDescent="0.25">
      <c r="A24" t="s">
        <v>100</v>
      </c>
      <c r="B24" t="s">
        <v>101</v>
      </c>
      <c r="D24" t="str">
        <f>VLOOKUP(F24,Crossref!$A$17:$B$21,2,FALSE)</f>
        <v>src_01</v>
      </c>
      <c r="E24" t="str">
        <f t="shared" si="2"/>
        <v>A. SacramentoSmith</v>
      </c>
      <c r="F24" s="17" t="s">
        <v>56</v>
      </c>
      <c r="G24" s="17" t="s">
        <v>36</v>
      </c>
      <c r="H24" s="17" t="s">
        <v>20</v>
      </c>
      <c r="I24" s="17" t="s">
        <v>6</v>
      </c>
      <c r="J24" s="37">
        <f>_xlfn.IFNA(VLOOKUP($G24&amp;$A24&amp;$D24,Low2x!$B$2:$K$141,7,FALSE),"")</f>
        <v>8.0496327000000006E-2</v>
      </c>
      <c r="K24" s="36">
        <f>_xlfn.IFNA(VLOOKUP($G24&amp;$A24&amp;$D24,Low2x!$B$2:$K$141,10,FALSE),"")</f>
        <v>6.5500000000000006E-5</v>
      </c>
      <c r="L24" s="34">
        <f>_xlfn.IFNA(VLOOKUP($G24&amp;$B24&amp;$D24,Low2x!$B$2:$K$141,7,FALSE),"")</f>
        <v>1.1468387E-2</v>
      </c>
      <c r="M24" s="35">
        <f>_xlfn.IFNA(VLOOKUP($G24&amp;$B24&amp;$D24,Low2x!$B$2:$K$141,10,FALSE),"")</f>
        <v>9.3300000000000005E-6</v>
      </c>
      <c r="N24" s="34" t="str">
        <f>_xlfn.IFNA(VLOOKUP($G24&amp;$C24&amp;$D24,Low2x!$B$2:$K$141,7,FALSE),"")</f>
        <v/>
      </c>
      <c r="O24" s="38" t="str">
        <f>_xlfn.IFNA(VLOOKUP($G24&amp;$C24&amp;$D24,Low2x!$B$2:$K$141,10,FALSE),"")</f>
        <v/>
      </c>
      <c r="P24" s="37">
        <f>_xlfn.IFNA(VLOOKUP($G24&amp;$A24&amp;$D24,High8x!$B$2:$K$141,7,FALSE),"")</f>
        <v>0.30210161619428599</v>
      </c>
      <c r="Q24" s="35">
        <f>_xlfn.IFNA(VLOOKUP($G24&amp;$A24&amp;$D24,High8x!$B$2:$K$141,10,FALSE),"")</f>
        <v>2.4581946897790299E-4</v>
      </c>
      <c r="R24" s="34">
        <f>_xlfn.IFNA(VLOOKUP($G24&amp;$B24&amp;$D24,High8x!$B$2:$K$141,7,FALSE),"")</f>
        <v>4.7154424068052203E-2</v>
      </c>
      <c r="S24" s="35">
        <f>_xlfn.IFNA(VLOOKUP($G24&amp;$B24&amp;$D24,High8x!$B$2:$K$141,10,FALSE),"")</f>
        <v>3.8369458695357703E-5</v>
      </c>
      <c r="T24" s="34" t="str">
        <f>_xlfn.IFNA(VLOOKUP($G24&amp;$C24&amp;$D24,High8x!$B$2:$K$141,7,FALSE),"")</f>
        <v/>
      </c>
      <c r="U24" s="38" t="str">
        <f>_xlfn.IFNA(VLOOKUP($G24&amp;$C24&amp;$D24,High8x!$B$2:$K$141,10,FALSE),"")</f>
        <v/>
      </c>
      <c r="V24" s="37">
        <f t="shared" si="3"/>
        <v>4.5041725445993088E-4</v>
      </c>
      <c r="W24" s="34">
        <f t="shared" si="4"/>
        <v>3.6650298572744506E-7</v>
      </c>
      <c r="X24" s="34">
        <f t="shared" si="5"/>
        <v>7.2532595666772773E-5</v>
      </c>
      <c r="Y24" s="34">
        <f t="shared" si="6"/>
        <v>5.9023290031214843E-8</v>
      </c>
      <c r="Z24" s="34" t="str">
        <f t="shared" si="7"/>
        <v/>
      </c>
      <c r="AA24" s="44" t="str">
        <f t="shared" si="8"/>
        <v/>
      </c>
      <c r="AB24" s="37">
        <f t="shared" si="9"/>
        <v>6.6278972685713256E-3</v>
      </c>
      <c r="AC24" s="34">
        <f t="shared" si="10"/>
        <v>5.3935103406990291E-6</v>
      </c>
      <c r="AD24" s="34">
        <f t="shared" si="11"/>
        <v>-4.2695868935073433E-4</v>
      </c>
      <c r="AE24" s="34">
        <f t="shared" si="12"/>
        <v>-3.498195651192336E-7</v>
      </c>
      <c r="AF24" s="34" t="str">
        <f t="shared" si="13"/>
        <v/>
      </c>
      <c r="AG24" s="44" t="str">
        <f t="shared" si="14"/>
        <v/>
      </c>
      <c r="AH24" s="46">
        <f t="shared" si="15"/>
        <v>8.0496326999999993E-2</v>
      </c>
      <c r="AI24" s="48">
        <f t="shared" si="16"/>
        <v>6.550000000000002E-5</v>
      </c>
      <c r="AJ24" s="48">
        <f t="shared" si="17"/>
        <v>1.1468387E-2</v>
      </c>
      <c r="AK24" s="48">
        <f t="shared" si="18"/>
        <v>9.3300000000000005E-6</v>
      </c>
      <c r="AL24" s="48" t="str">
        <f t="shared" si="19"/>
        <v/>
      </c>
      <c r="AM24" s="51" t="str">
        <f t="shared" si="20"/>
        <v/>
      </c>
      <c r="AN24" s="37">
        <f t="shared" si="21"/>
        <v>9.1964713999999989E-2</v>
      </c>
      <c r="AO24" s="38">
        <f t="shared" si="22"/>
        <v>7.4830000000000014E-5</v>
      </c>
    </row>
    <row r="25" spans="1:41" x14ac:dyDescent="0.25">
      <c r="A25" t="s">
        <v>100</v>
      </c>
      <c r="B25" t="s">
        <v>101</v>
      </c>
      <c r="D25" t="str">
        <f>VLOOKUP(F25,Crossref!$A$17:$B$21,2,FALSE)</f>
        <v>src_01</v>
      </c>
      <c r="E25" t="str">
        <f t="shared" si="2"/>
        <v>A. SacramentoMar_and_Koenig_0TO17</v>
      </c>
      <c r="F25" s="17" t="s">
        <v>56</v>
      </c>
      <c r="G25" s="17" t="s">
        <v>37</v>
      </c>
      <c r="H25" s="17" t="s">
        <v>5</v>
      </c>
      <c r="I25" s="17" t="s">
        <v>21</v>
      </c>
      <c r="J25" s="37">
        <f>_xlfn.IFNA(VLOOKUP($G25&amp;$A25&amp;$D25,Low2x!$B$2:$K$141,7,FALSE),"")</f>
        <v>0.64397241299999997</v>
      </c>
      <c r="K25" s="36">
        <f>_xlfn.IFNA(VLOOKUP($G25&amp;$A25&amp;$D25,Low2x!$B$2:$K$141,10,FALSE),"")</f>
        <v>2.6806719999999998E-3</v>
      </c>
      <c r="L25" s="34">
        <f>_xlfn.IFNA(VLOOKUP($G25&amp;$B25&amp;$D25,Low2x!$B$2:$K$141,7,FALSE),"")</f>
        <v>9.8448697000000002E-2</v>
      </c>
      <c r="M25" s="35">
        <f>_xlfn.IFNA(VLOOKUP($G25&amp;$B25&amp;$D25,Low2x!$B$2:$K$141,10,FALSE),"")</f>
        <v>4.0981399999999999E-4</v>
      </c>
      <c r="N25" s="34" t="str">
        <f>_xlfn.IFNA(VLOOKUP($G25&amp;$C25&amp;$D25,Low2x!$B$2:$K$141,7,FALSE),"")</f>
        <v/>
      </c>
      <c r="O25" s="38" t="str">
        <f>_xlfn.IFNA(VLOOKUP($G25&amp;$C25&amp;$D25,Low2x!$B$2:$K$141,10,FALSE),"")</f>
        <v/>
      </c>
      <c r="P25" s="37">
        <f>_xlfn.IFNA(VLOOKUP($G25&amp;$A25&amp;$D25,High8x!$B$2:$K$141,7,FALSE),"")</f>
        <v>2.42055304641169</v>
      </c>
      <c r="Q25" s="35">
        <f>_xlfn.IFNA(VLOOKUP($G25&amp;$A25&amp;$D25,High8x!$B$2:$K$141,10,FALSE),"")</f>
        <v>1.0076067256864E-2</v>
      </c>
      <c r="R25" s="34">
        <f>_xlfn.IFNA(VLOOKUP($G25&amp;$B25&amp;$D25,High8x!$B$2:$K$141,7,FALSE),"")</f>
        <v>0.40453486721545401</v>
      </c>
      <c r="S25" s="35">
        <f>_xlfn.IFNA(VLOOKUP($G25&amp;$B25&amp;$D25,High8x!$B$2:$K$141,10,FALSE),"")</f>
        <v>1.68396248776785E-3</v>
      </c>
      <c r="T25" s="34" t="str">
        <f>_xlfn.IFNA(VLOOKUP($G25&amp;$C25&amp;$D25,High8x!$B$2:$K$141,7,FALSE),"")</f>
        <v/>
      </c>
      <c r="U25" s="38" t="str">
        <f>_xlfn.IFNA(VLOOKUP($G25&amp;$C25&amp;$D25,High8x!$B$2:$K$141,10,FALSE),"")</f>
        <v/>
      </c>
      <c r="V25" s="37">
        <f t="shared" si="3"/>
        <v>3.6109362467717275E-3</v>
      </c>
      <c r="W25" s="34">
        <f t="shared" si="4"/>
        <v>1.5031291172487804E-5</v>
      </c>
      <c r="X25" s="34">
        <f t="shared" si="5"/>
        <v>6.221263622265326E-4</v>
      </c>
      <c r="Y25" s="34">
        <f t="shared" si="6"/>
        <v>2.5897326987151425E-6</v>
      </c>
      <c r="Z25" s="34" t="str">
        <f t="shared" si="7"/>
        <v/>
      </c>
      <c r="AA25" s="44" t="str">
        <f t="shared" si="8"/>
        <v/>
      </c>
      <c r="AB25" s="37">
        <f t="shared" si="9"/>
        <v>5.1778868529436917E-2</v>
      </c>
      <c r="AC25" s="34">
        <f t="shared" si="10"/>
        <v>2.1554024771200039E-4</v>
      </c>
      <c r="AD25" s="34">
        <f t="shared" si="11"/>
        <v>-3.5800264051513708E-3</v>
      </c>
      <c r="AE25" s="34">
        <f t="shared" si="12"/>
        <v>-1.4902162589283414E-5</v>
      </c>
      <c r="AF25" s="34" t="str">
        <f t="shared" si="13"/>
        <v/>
      </c>
      <c r="AG25" s="44" t="str">
        <f t="shared" si="14"/>
        <v/>
      </c>
      <c r="AH25" s="46">
        <f t="shared" si="15"/>
        <v>0.64397241300000019</v>
      </c>
      <c r="AI25" s="48">
        <f t="shared" si="16"/>
        <v>2.6806720000000003E-3</v>
      </c>
      <c r="AJ25" s="48">
        <f t="shared" si="17"/>
        <v>9.8448696999999974E-2</v>
      </c>
      <c r="AK25" s="48">
        <f t="shared" si="18"/>
        <v>4.0981399999999994E-4</v>
      </c>
      <c r="AL25" s="48" t="str">
        <f t="shared" si="19"/>
        <v/>
      </c>
      <c r="AM25" s="51" t="str">
        <f t="shared" si="20"/>
        <v/>
      </c>
      <c r="AN25" s="37">
        <f t="shared" si="21"/>
        <v>0.74242111000000022</v>
      </c>
      <c r="AO25" s="38">
        <f t="shared" si="22"/>
        <v>3.0904860000000004E-3</v>
      </c>
    </row>
    <row r="26" spans="1:41" x14ac:dyDescent="0.25">
      <c r="A26" t="s">
        <v>100</v>
      </c>
      <c r="B26" t="s">
        <v>101</v>
      </c>
      <c r="D26" t="str">
        <f>VLOOKUP(F26,Crossref!$A$17:$B$21,2,FALSE)</f>
        <v>src_01</v>
      </c>
      <c r="E26" t="str">
        <f t="shared" si="2"/>
        <v>A. SacramentoMar_and_Koenig_18TO99</v>
      </c>
      <c r="F26" s="17" t="s">
        <v>56</v>
      </c>
      <c r="G26" s="17" t="s">
        <v>38</v>
      </c>
      <c r="H26" s="17" t="s">
        <v>5</v>
      </c>
      <c r="I26" s="17" t="s">
        <v>22</v>
      </c>
      <c r="J26" s="37">
        <f>_xlfn.IFNA(VLOOKUP($G26&amp;$A26&amp;$D26,Low2x!$B$2:$K$141,7,FALSE),"")</f>
        <v>1.041903335</v>
      </c>
      <c r="K26" s="36">
        <f>_xlfn.IFNA(VLOOKUP($G26&amp;$A26&amp;$D26,Low2x!$B$2:$K$141,10,FALSE),"")</f>
        <v>1.885861E-3</v>
      </c>
      <c r="L26" s="34">
        <f>_xlfn.IFNA(VLOOKUP($G26&amp;$B26&amp;$D26,Low2x!$B$2:$K$141,7,FALSE),"")</f>
        <v>0.159969518</v>
      </c>
      <c r="M26" s="35">
        <f>_xlfn.IFNA(VLOOKUP($G26&amp;$B26&amp;$D26,Low2x!$B$2:$K$141,10,FALSE),"")</f>
        <v>2.8954700000000002E-4</v>
      </c>
      <c r="N26" s="34" t="str">
        <f>_xlfn.IFNA(VLOOKUP($G26&amp;$C26&amp;$D26,Low2x!$B$2:$K$141,7,FALSE),"")</f>
        <v/>
      </c>
      <c r="O26" s="38" t="str">
        <f>_xlfn.IFNA(VLOOKUP($G26&amp;$C26&amp;$D26,Low2x!$B$2:$K$141,10,FALSE),"")</f>
        <v/>
      </c>
      <c r="P26" s="37">
        <f>_xlfn.IFNA(VLOOKUP($G26&amp;$A26&amp;$D26,High8x!$B$2:$K$141,7,FALSE),"")</f>
        <v>3.9036534819145898</v>
      </c>
      <c r="Q26" s="35">
        <f>_xlfn.IFNA(VLOOKUP($G26&amp;$A26&amp;$D26,High8x!$B$2:$K$141,10,FALSE),"")</f>
        <v>7.0656716967379199E-3</v>
      </c>
      <c r="R26" s="34">
        <f>_xlfn.IFNA(VLOOKUP($G26&amp;$B26&amp;$D26,High8x!$B$2:$K$141,7,FALSE),"")</f>
        <v>0.65748064044164201</v>
      </c>
      <c r="S26" s="35">
        <f>_xlfn.IFNA(VLOOKUP($G26&amp;$B26&amp;$D26,High8x!$B$2:$K$141,10,FALSE),"")</f>
        <v>1.19004987861862E-3</v>
      </c>
      <c r="T26" s="34" t="str">
        <f>_xlfn.IFNA(VLOOKUP($G26&amp;$C26&amp;$D26,High8x!$B$2:$K$141,7,FALSE),"")</f>
        <v/>
      </c>
      <c r="U26" s="38" t="str">
        <f>_xlfn.IFNA(VLOOKUP($G26&amp;$C26&amp;$D26,High8x!$B$2:$K$141,10,FALSE),"")</f>
        <v/>
      </c>
      <c r="V26" s="37">
        <f t="shared" si="3"/>
        <v>5.816565339257296E-3</v>
      </c>
      <c r="W26" s="34">
        <f t="shared" si="4"/>
        <v>1.052807052182504E-5</v>
      </c>
      <c r="X26" s="34">
        <f t="shared" si="5"/>
        <v>1.0112014683773211E-3</v>
      </c>
      <c r="Y26" s="34">
        <f t="shared" si="6"/>
        <v>1.8302904036963821E-6</v>
      </c>
      <c r="Z26" s="34" t="str">
        <f t="shared" si="7"/>
        <v/>
      </c>
      <c r="AA26" s="44" t="str">
        <f t="shared" si="8"/>
        <v/>
      </c>
      <c r="AB26" s="37">
        <f t="shared" si="9"/>
        <v>8.798661936180352E-2</v>
      </c>
      <c r="AC26" s="34">
        <f t="shared" si="10"/>
        <v>1.5925743442069332E-4</v>
      </c>
      <c r="AD26" s="34">
        <f t="shared" si="11"/>
        <v>-5.8675228138805879E-3</v>
      </c>
      <c r="AE26" s="34">
        <f t="shared" si="12"/>
        <v>-1.0620626206206711E-5</v>
      </c>
      <c r="AF26" s="34" t="str">
        <f t="shared" si="13"/>
        <v/>
      </c>
      <c r="AG26" s="44" t="str">
        <f t="shared" si="14"/>
        <v/>
      </c>
      <c r="AH26" s="46">
        <f t="shared" si="15"/>
        <v>1.0419033350000002</v>
      </c>
      <c r="AI26" s="48">
        <f t="shared" si="16"/>
        <v>1.885861E-3</v>
      </c>
      <c r="AJ26" s="48">
        <f t="shared" si="17"/>
        <v>0.15996951800000006</v>
      </c>
      <c r="AK26" s="48">
        <f t="shared" si="18"/>
        <v>2.8954699999999997E-4</v>
      </c>
      <c r="AL26" s="48" t="str">
        <f t="shared" si="19"/>
        <v/>
      </c>
      <c r="AM26" s="51" t="str">
        <f t="shared" si="20"/>
        <v/>
      </c>
      <c r="AN26" s="37">
        <f t="shared" si="21"/>
        <v>1.2018728530000002</v>
      </c>
      <c r="AO26" s="38">
        <f t="shared" si="22"/>
        <v>2.1754079999999998E-3</v>
      </c>
    </row>
    <row r="27" spans="1:41" x14ac:dyDescent="0.25">
      <c r="A27" t="s">
        <v>98</v>
      </c>
      <c r="C27" t="s">
        <v>99</v>
      </c>
      <c r="D27" t="str">
        <f>VLOOKUP(F27,Crossref!$A$17:$B$21,2,FALSE)</f>
        <v>src_02</v>
      </c>
      <c r="E27" t="str">
        <f t="shared" si="2"/>
        <v>B. Rancho CordovaMar</v>
      </c>
      <c r="F27" s="18" t="s">
        <v>57</v>
      </c>
      <c r="G27" s="18" t="s">
        <v>25</v>
      </c>
      <c r="H27" s="18" t="s">
        <v>5</v>
      </c>
      <c r="I27" s="18" t="s">
        <v>6</v>
      </c>
      <c r="J27" s="37">
        <f>_xlfn.IFNA(VLOOKUP($G27&amp;$A27&amp;$D27,Low2x!$B$2:$K$141,7,FALSE),"")</f>
        <v>9.8203937000000005E-2</v>
      </c>
      <c r="K27" s="36">
        <f>_xlfn.IFNA(VLOOKUP($G27&amp;$A27&amp;$D27,Low2x!$B$2:$K$141,10,FALSE),"")</f>
        <v>1.2388399999999999E-4</v>
      </c>
      <c r="L27" s="34" t="str">
        <f>_xlfn.IFNA(VLOOKUP($G27&amp;$B27&amp;$D27,Low2x!$B$2:$K$141,7,FALSE),"")</f>
        <v/>
      </c>
      <c r="M27" s="35" t="str">
        <f>_xlfn.IFNA(VLOOKUP($G27&amp;$B27&amp;$D27,Low2x!$B$2:$K$141,10,FALSE),"")</f>
        <v/>
      </c>
      <c r="N27" s="34">
        <f>_xlfn.IFNA(VLOOKUP($G27&amp;$C27&amp;$D27,Low2x!$B$2:$K$141,7,FALSE),"")</f>
        <v>1.7569722860000001</v>
      </c>
      <c r="O27" s="38">
        <f>_xlfn.IFNA(VLOOKUP($G27&amp;$C27&amp;$D27,Low2x!$B$2:$K$141,10,FALSE),"")</f>
        <v>2.2164139999999999E-3</v>
      </c>
      <c r="P27" s="37">
        <f>_xlfn.IFNA(VLOOKUP($G27&amp;$A27&amp;$D27,High8x!$B$2:$K$141,7,FALSE),"")</f>
        <v>0.39435194625996201</v>
      </c>
      <c r="Q27" s="35">
        <f>_xlfn.IFNA(VLOOKUP($G27&amp;$A27&amp;$D27,High8x!$B$2:$K$141,10,FALSE),"")</f>
        <v>4.9747342727881098E-4</v>
      </c>
      <c r="R27" s="34" t="str">
        <f>_xlfn.IFNA(VLOOKUP($G27&amp;$B27&amp;$D27,High8x!$B$2:$K$141,7,FALSE),"")</f>
        <v/>
      </c>
      <c r="S27" s="35" t="str">
        <f>_xlfn.IFNA(VLOOKUP($G27&amp;$B27&amp;$D27,High8x!$B$2:$K$141,10,FALSE),"")</f>
        <v/>
      </c>
      <c r="T27" s="34">
        <f>_xlfn.IFNA(VLOOKUP($G27&amp;$C27&amp;$D27,High8x!$B$2:$K$141,7,FALSE),"")</f>
        <v>7.0240669122053498</v>
      </c>
      <c r="U27" s="38">
        <f>_xlfn.IFNA(VLOOKUP($G27&amp;$C27&amp;$D27,High8x!$B$2:$K$141,10,FALSE),"")</f>
        <v>8.8608327495029292E-3</v>
      </c>
      <c r="V27" s="37">
        <f t="shared" si="3"/>
        <v>6.0192684808935365E-4</v>
      </c>
      <c r="W27" s="34">
        <f t="shared" si="4"/>
        <v>7.593281042252256E-7</v>
      </c>
      <c r="X27" s="34" t="str">
        <f t="shared" si="5"/>
        <v/>
      </c>
      <c r="Y27" s="34" t="str">
        <f t="shared" si="6"/>
        <v/>
      </c>
      <c r="Z27" s="34">
        <f t="shared" si="7"/>
        <v>1.0705476882531199E-2</v>
      </c>
      <c r="AA27" s="44">
        <f t="shared" si="8"/>
        <v>1.3504916157526279E-5</v>
      </c>
      <c r="AB27" s="37">
        <f t="shared" si="9"/>
        <v>-5.12066086653995E-4</v>
      </c>
      <c r="AC27" s="34">
        <f t="shared" si="10"/>
        <v>-6.4580909293703546E-7</v>
      </c>
      <c r="AD27" s="34" t="str">
        <f t="shared" si="11"/>
        <v/>
      </c>
      <c r="AE27" s="34" t="str">
        <f t="shared" si="12"/>
        <v/>
      </c>
      <c r="AF27" s="34">
        <f t="shared" si="13"/>
        <v>1.2740772648829335E-3</v>
      </c>
      <c r="AG27" s="44">
        <f t="shared" si="14"/>
        <v>1.6077501656906745E-6</v>
      </c>
      <c r="AH27" s="46">
        <f t="shared" si="15"/>
        <v>9.8203937000000005E-2</v>
      </c>
      <c r="AI27" s="48">
        <f t="shared" si="16"/>
        <v>1.2388399999999997E-4</v>
      </c>
      <c r="AJ27" s="48" t="str">
        <f t="shared" si="17"/>
        <v/>
      </c>
      <c r="AK27" s="48" t="str">
        <f t="shared" si="18"/>
        <v/>
      </c>
      <c r="AL27" s="48">
        <f t="shared" si="19"/>
        <v>1.7569722859999997</v>
      </c>
      <c r="AM27" s="51">
        <f t="shared" si="20"/>
        <v>2.2164140000000003E-3</v>
      </c>
      <c r="AN27" s="37">
        <f t="shared" si="21"/>
        <v>1.8551762229999997</v>
      </c>
      <c r="AO27" s="38">
        <f t="shared" si="22"/>
        <v>2.3402980000000002E-3</v>
      </c>
    </row>
    <row r="28" spans="1:41" x14ac:dyDescent="0.25">
      <c r="A28" t="s">
        <v>98</v>
      </c>
      <c r="C28" t="s">
        <v>99</v>
      </c>
      <c r="D28" t="str">
        <f>VLOOKUP(F28,Crossref!$A$17:$B$21,2,FALSE)</f>
        <v>src_02</v>
      </c>
      <c r="E28" t="str">
        <f t="shared" si="2"/>
        <v>B. Rancho CordovaKrewski</v>
      </c>
      <c r="F28" s="18" t="s">
        <v>57</v>
      </c>
      <c r="G28" s="18" t="s">
        <v>26</v>
      </c>
      <c r="H28" s="18" t="s">
        <v>7</v>
      </c>
      <c r="I28" s="18" t="s">
        <v>8</v>
      </c>
      <c r="J28" s="37">
        <f>_xlfn.IFNA(VLOOKUP($G28&amp;$A28&amp;$D28,Low2x!$B$2:$K$141,7,FALSE),"")</f>
        <v>0.23075135399999999</v>
      </c>
      <c r="K28" s="36">
        <f>_xlfn.IFNA(VLOOKUP($G28&amp;$A28&amp;$D28,Low2x!$B$2:$K$141,10,FALSE),"")</f>
        <v>1.2526599999999999E-4</v>
      </c>
      <c r="L28" s="34" t="str">
        <f>_xlfn.IFNA(VLOOKUP($G28&amp;$B28&amp;$D28,Low2x!$B$2:$K$141,7,FALSE),"")</f>
        <v/>
      </c>
      <c r="M28" s="35" t="str">
        <f>_xlfn.IFNA(VLOOKUP($G28&amp;$B28&amp;$D28,Low2x!$B$2:$K$141,10,FALSE),"")</f>
        <v/>
      </c>
      <c r="N28" s="34">
        <f>_xlfn.IFNA(VLOOKUP($G28&amp;$C28&amp;$D28,Low2x!$B$2:$K$141,7,FALSE),"")</f>
        <v>4.4816154690000003</v>
      </c>
      <c r="O28" s="38">
        <f>_xlfn.IFNA(VLOOKUP($G28&amp;$C28&amp;$D28,Low2x!$B$2:$K$141,10,FALSE),"")</f>
        <v>2.4328879999999998E-3</v>
      </c>
      <c r="P28" s="37">
        <f>_xlfn.IFNA(VLOOKUP($G28&amp;$A28&amp;$D28,High8x!$B$2:$K$141,7,FALSE),"")</f>
        <v>0.92678433084937495</v>
      </c>
      <c r="Q28" s="35">
        <f>_xlfn.IFNA(VLOOKUP($G28&amp;$A28&amp;$D28,High8x!$B$2:$K$141,10,FALSE),"")</f>
        <v>5.0311386407285896E-4</v>
      </c>
      <c r="R28" s="34" t="str">
        <f>_xlfn.IFNA(VLOOKUP($G28&amp;$B28&amp;$D28,High8x!$B$2:$K$141,7,FALSE),"")</f>
        <v/>
      </c>
      <c r="S28" s="35" t="str">
        <f>_xlfn.IFNA(VLOOKUP($G28&amp;$B28&amp;$D28,High8x!$B$2:$K$141,10,FALSE),"")</f>
        <v/>
      </c>
      <c r="T28" s="34">
        <f>_xlfn.IFNA(VLOOKUP($G28&amp;$C28&amp;$D28,High8x!$B$2:$K$141,7,FALSE),"")</f>
        <v>17.936714471389301</v>
      </c>
      <c r="U28" s="38">
        <f>_xlfn.IFNA(VLOOKUP($G28&amp;$C28&amp;$D28,High8x!$B$2:$K$141,10,FALSE),"")</f>
        <v>9.7371194420192604E-3</v>
      </c>
      <c r="V28" s="37">
        <f t="shared" si="3"/>
        <v>1.414701172458079E-3</v>
      </c>
      <c r="W28" s="34">
        <f t="shared" si="4"/>
        <v>7.6798346356272151E-7</v>
      </c>
      <c r="X28" s="34" t="str">
        <f t="shared" si="5"/>
        <v/>
      </c>
      <c r="Y28" s="34" t="str">
        <f t="shared" si="6"/>
        <v/>
      </c>
      <c r="Z28" s="34">
        <f t="shared" si="7"/>
        <v>2.734776219997825E-2</v>
      </c>
      <c r="AA28" s="44">
        <f t="shared" si="8"/>
        <v>1.4845998865892808E-5</v>
      </c>
      <c r="AB28" s="37">
        <f t="shared" si="9"/>
        <v>-1.2596382831249198E-3</v>
      </c>
      <c r="AC28" s="34">
        <f t="shared" si="10"/>
        <v>-6.8328802428629931E-7</v>
      </c>
      <c r="AD28" s="34" t="str">
        <f t="shared" si="11"/>
        <v/>
      </c>
      <c r="AE28" s="34" t="str">
        <f t="shared" si="12"/>
        <v/>
      </c>
      <c r="AF28" s="34">
        <f t="shared" si="13"/>
        <v>-3.4175317964297847E-3</v>
      </c>
      <c r="AG28" s="44">
        <f t="shared" si="14"/>
        <v>-1.855814006421555E-6</v>
      </c>
      <c r="AH28" s="46">
        <f t="shared" si="15"/>
        <v>0.23075135400000005</v>
      </c>
      <c r="AI28" s="48">
        <f t="shared" si="16"/>
        <v>1.2526600000000002E-4</v>
      </c>
      <c r="AJ28" s="48" t="str">
        <f t="shared" si="17"/>
        <v/>
      </c>
      <c r="AK28" s="48" t="str">
        <f t="shared" si="18"/>
        <v/>
      </c>
      <c r="AL28" s="48">
        <f t="shared" si="19"/>
        <v>4.481615469000003</v>
      </c>
      <c r="AM28" s="51">
        <f t="shared" si="20"/>
        <v>2.4328879999999989E-3</v>
      </c>
      <c r="AN28" s="37">
        <f t="shared" si="21"/>
        <v>4.7123668230000026</v>
      </c>
      <c r="AO28" s="38">
        <f t="shared" si="22"/>
        <v>2.5581539999999991E-3</v>
      </c>
    </row>
    <row r="29" spans="1:41" x14ac:dyDescent="0.25">
      <c r="A29" t="s">
        <v>98</v>
      </c>
      <c r="C29" t="s">
        <v>99</v>
      </c>
      <c r="D29" t="str">
        <f>VLOOKUP(F29,Crossref!$A$17:$B$21,2,FALSE)</f>
        <v>src_02</v>
      </c>
      <c r="E29" t="str">
        <f t="shared" si="2"/>
        <v>B. Rancho CordovaSheppard</v>
      </c>
      <c r="F29" s="18" t="s">
        <v>57</v>
      </c>
      <c r="G29" s="18" t="s">
        <v>27</v>
      </c>
      <c r="H29" s="18" t="s">
        <v>9</v>
      </c>
      <c r="I29" s="18" t="s">
        <v>10</v>
      </c>
      <c r="J29" s="37">
        <f>_xlfn.IFNA(VLOOKUP($G29&amp;$A29&amp;$D29,Low2x!$B$2:$K$141,7,FALSE),"")</f>
        <v>6.2204770000000003E-3</v>
      </c>
      <c r="K29" s="36">
        <f>_xlfn.IFNA(VLOOKUP($G29&amp;$A29&amp;$D29,Low2x!$B$2:$K$141,10,FALSE),"")</f>
        <v>7.0300000000000001E-5</v>
      </c>
      <c r="L29" s="34" t="str">
        <f>_xlfn.IFNA(VLOOKUP($G29&amp;$B29&amp;$D29,Low2x!$B$2:$K$141,7,FALSE),"")</f>
        <v/>
      </c>
      <c r="M29" s="35" t="str">
        <f>_xlfn.IFNA(VLOOKUP($G29&amp;$B29&amp;$D29,Low2x!$B$2:$K$141,10,FALSE),"")</f>
        <v/>
      </c>
      <c r="N29" s="34">
        <f>_xlfn.IFNA(VLOOKUP($G29&amp;$C29&amp;$D29,Low2x!$B$2:$K$141,7,FALSE),"")</f>
        <v>0.112281036</v>
      </c>
      <c r="O29" s="38">
        <f>_xlfn.IFNA(VLOOKUP($G29&amp;$C29&amp;$D29,Low2x!$B$2:$K$141,10,FALSE),"")</f>
        <v>1.2687250000000001E-3</v>
      </c>
      <c r="P29" s="37">
        <f>_xlfn.IFNA(VLOOKUP($G29&amp;$A29&amp;$D29,High8x!$B$2:$K$141,7,FALSE),"")</f>
        <v>2.4965966002983699E-2</v>
      </c>
      <c r="Q29" s="35">
        <f>_xlfn.IFNA(VLOOKUP($G29&amp;$A29&amp;$D29,High8x!$B$2:$K$141,10,FALSE),"")</f>
        <v>2.8210418440625598E-4</v>
      </c>
      <c r="R29" s="34" t="str">
        <f>_xlfn.IFNA(VLOOKUP($G29&amp;$B29&amp;$D29,High8x!$B$2:$K$141,7,FALSE),"")</f>
        <v/>
      </c>
      <c r="S29" s="35" t="str">
        <f>_xlfn.IFNA(VLOOKUP($G29&amp;$B29&amp;$D29,High8x!$B$2:$K$141,10,FALSE),"")</f>
        <v/>
      </c>
      <c r="T29" s="34">
        <f>_xlfn.IFNA(VLOOKUP($G29&amp;$C29&amp;$D29,High8x!$B$2:$K$141,7,FALSE),"")</f>
        <v>0.44919609125559001</v>
      </c>
      <c r="U29" s="38">
        <f>_xlfn.IFNA(VLOOKUP($G29&amp;$C29&amp;$D29,High8x!$B$2:$K$141,10,FALSE),"")</f>
        <v>5.0757137515524903E-3</v>
      </c>
      <c r="V29" s="37">
        <f t="shared" si="3"/>
        <v>3.8100587404438415E-5</v>
      </c>
      <c r="W29" s="34">
        <f t="shared" si="4"/>
        <v>4.3049630976881295E-7</v>
      </c>
      <c r="X29" s="34" t="str">
        <f t="shared" si="5"/>
        <v/>
      </c>
      <c r="Y29" s="34" t="str">
        <f t="shared" si="6"/>
        <v/>
      </c>
      <c r="Z29" s="34">
        <f t="shared" si="7"/>
        <v>6.8478669767396347E-4</v>
      </c>
      <c r="AA29" s="44">
        <f t="shared" si="8"/>
        <v>7.7377820153505898E-6</v>
      </c>
      <c r="AB29" s="37">
        <f t="shared" si="9"/>
        <v>-2.8019334327902823E-5</v>
      </c>
      <c r="AC29" s="34">
        <f t="shared" si="10"/>
        <v>-3.0139480208530699E-7</v>
      </c>
      <c r="AD29" s="34" t="str">
        <f t="shared" si="11"/>
        <v/>
      </c>
      <c r="AE29" s="34" t="str">
        <f t="shared" si="12"/>
        <v/>
      </c>
      <c r="AF29" s="34">
        <f t="shared" si="13"/>
        <v>-2.3982418530021921E-5</v>
      </c>
      <c r="AG29" s="44">
        <f t="shared" si="14"/>
        <v>-2.7125051749697648E-7</v>
      </c>
      <c r="AH29" s="46">
        <f t="shared" si="15"/>
        <v>6.2204769999999977E-3</v>
      </c>
      <c r="AI29" s="48">
        <f t="shared" si="16"/>
        <v>7.0300000000000015E-5</v>
      </c>
      <c r="AJ29" s="48" t="str">
        <f t="shared" si="17"/>
        <v/>
      </c>
      <c r="AK29" s="48" t="str">
        <f t="shared" si="18"/>
        <v/>
      </c>
      <c r="AL29" s="48">
        <f t="shared" si="19"/>
        <v>0.11228103599999999</v>
      </c>
      <c r="AM29" s="51">
        <f t="shared" si="20"/>
        <v>1.2687249999999998E-3</v>
      </c>
      <c r="AN29" s="37">
        <f t="shared" si="21"/>
        <v>0.11850151299999999</v>
      </c>
      <c r="AO29" s="38">
        <f t="shared" si="22"/>
        <v>1.3390249999999998E-3</v>
      </c>
    </row>
    <row r="30" spans="1:41" x14ac:dyDescent="0.25">
      <c r="A30" t="s">
        <v>98</v>
      </c>
      <c r="C30" t="s">
        <v>99</v>
      </c>
      <c r="D30" t="str">
        <f>VLOOKUP(F30,Crossref!$A$17:$B$21,2,FALSE)</f>
        <v>src_02</v>
      </c>
      <c r="E30" t="str">
        <f t="shared" si="2"/>
        <v>B. Rancho CordovaBell</v>
      </c>
      <c r="F30" s="18" t="s">
        <v>57</v>
      </c>
      <c r="G30" s="18" t="s">
        <v>28</v>
      </c>
      <c r="H30" s="18" t="s">
        <v>11</v>
      </c>
      <c r="I30" s="18" t="s">
        <v>12</v>
      </c>
      <c r="J30" s="37">
        <f>_xlfn.IFNA(VLOOKUP($G30&amp;$A30&amp;$D30,Low2x!$B$2:$K$141,7,FALSE),"")</f>
        <v>1.8578627E-2</v>
      </c>
      <c r="K30" s="36">
        <f>_xlfn.IFNA(VLOOKUP($G30&amp;$A30&amp;$D30,Low2x!$B$2:$K$141,10,FALSE),"")</f>
        <v>1.77E-5</v>
      </c>
      <c r="L30" s="34" t="str">
        <f>_xlfn.IFNA(VLOOKUP($G30&amp;$B30&amp;$D30,Low2x!$B$2:$K$141,7,FALSE),"")</f>
        <v/>
      </c>
      <c r="M30" s="35" t="str">
        <f>_xlfn.IFNA(VLOOKUP($G30&amp;$B30&amp;$D30,Low2x!$B$2:$K$141,10,FALSE),"")</f>
        <v/>
      </c>
      <c r="N30" s="34">
        <f>_xlfn.IFNA(VLOOKUP($G30&amp;$C30&amp;$D30,Low2x!$B$2:$K$141,7,FALSE),"")</f>
        <v>0.37892710600000001</v>
      </c>
      <c r="O30" s="38">
        <f>_xlfn.IFNA(VLOOKUP($G30&amp;$C30&amp;$D30,Low2x!$B$2:$K$141,10,FALSE),"")</f>
        <v>3.60443E-4</v>
      </c>
      <c r="P30" s="37">
        <f>_xlfn.IFNA(VLOOKUP($G30&amp;$A30&amp;$D30,High8x!$B$2:$K$141,7,FALSE),"")</f>
        <v>7.4516647213171194E-2</v>
      </c>
      <c r="Q30" s="35">
        <f>_xlfn.IFNA(VLOOKUP($G30&amp;$A30&amp;$D30,High8x!$B$2:$K$141,10,FALSE),"")</f>
        <v>7.0881732838910406E-5</v>
      </c>
      <c r="R30" s="34" t="str">
        <f>_xlfn.IFNA(VLOOKUP($G30&amp;$B30&amp;$D30,High8x!$B$2:$K$141,7,FALSE),"")</f>
        <v/>
      </c>
      <c r="S30" s="35" t="str">
        <f>_xlfn.IFNA(VLOOKUP($G30&amp;$B30&amp;$D30,High8x!$B$2:$K$141,10,FALSE),"")</f>
        <v/>
      </c>
      <c r="T30" s="34">
        <f>_xlfn.IFNA(VLOOKUP($G30&amp;$C30&amp;$D30,High8x!$B$2:$K$141,7,FALSE),"")</f>
        <v>1.51996580235644</v>
      </c>
      <c r="U30" s="38">
        <f>_xlfn.IFNA(VLOOKUP($G30&amp;$C30&amp;$D30,High8x!$B$2:$K$141,10,FALSE),"")</f>
        <v>1.44582202710626E-3</v>
      </c>
      <c r="V30" s="37">
        <f t="shared" si="3"/>
        <v>1.1369516303490081E-4</v>
      </c>
      <c r="W30" s="34">
        <f t="shared" si="4"/>
        <v>1.0809295292461465E-7</v>
      </c>
      <c r="X30" s="34" t="str">
        <f t="shared" si="5"/>
        <v/>
      </c>
      <c r="Y30" s="34" t="str">
        <f t="shared" si="6"/>
        <v/>
      </c>
      <c r="Z30" s="34">
        <f t="shared" si="7"/>
        <v>2.3191843421878863E-3</v>
      </c>
      <c r="AA30" s="44">
        <f t="shared" si="8"/>
        <v>2.2060549331428049E-6</v>
      </c>
      <c r="AB30" s="37">
        <f t="shared" si="9"/>
        <v>-6.7379737723735622E-5</v>
      </c>
      <c r="AC30" s="34">
        <f t="shared" si="10"/>
        <v>-2.724427963680671E-8</v>
      </c>
      <c r="AD30" s="34" t="str">
        <f t="shared" si="11"/>
        <v/>
      </c>
      <c r="AE30" s="34" t="str">
        <f t="shared" si="12"/>
        <v/>
      </c>
      <c r="AF30" s="34">
        <f t="shared" si="13"/>
        <v>-1.4191261188134519E-3</v>
      </c>
      <c r="AG30" s="44">
        <f t="shared" si="14"/>
        <v>-1.3500090354199874E-6</v>
      </c>
      <c r="AH30" s="46">
        <f t="shared" si="15"/>
        <v>1.8578626999999997E-2</v>
      </c>
      <c r="AI30" s="48">
        <f t="shared" si="16"/>
        <v>1.7699999999999997E-5</v>
      </c>
      <c r="AJ30" s="48" t="str">
        <f t="shared" si="17"/>
        <v/>
      </c>
      <c r="AK30" s="48" t="str">
        <f t="shared" si="18"/>
        <v/>
      </c>
      <c r="AL30" s="48">
        <f t="shared" si="19"/>
        <v>0.3789271059999999</v>
      </c>
      <c r="AM30" s="51">
        <f t="shared" si="20"/>
        <v>3.60443E-4</v>
      </c>
      <c r="AN30" s="37">
        <f t="shared" si="21"/>
        <v>0.39750573299999992</v>
      </c>
      <c r="AO30" s="38">
        <f t="shared" si="22"/>
        <v>3.78143E-4</v>
      </c>
    </row>
    <row r="31" spans="1:41" x14ac:dyDescent="0.25">
      <c r="A31" t="s">
        <v>98</v>
      </c>
      <c r="C31" t="s">
        <v>99</v>
      </c>
      <c r="D31" t="str">
        <f>VLOOKUP(F31,Crossref!$A$17:$B$21,2,FALSE)</f>
        <v>src_02</v>
      </c>
      <c r="E31" t="str">
        <f t="shared" si="2"/>
        <v>B. Rancho CordovaZanobetti_HA</v>
      </c>
      <c r="F31" s="18" t="s">
        <v>57</v>
      </c>
      <c r="G31" s="18" t="s">
        <v>29</v>
      </c>
      <c r="H31" s="18" t="s">
        <v>13</v>
      </c>
      <c r="I31" s="18" t="s">
        <v>12</v>
      </c>
      <c r="J31" s="37">
        <f>_xlfn.IFNA(VLOOKUP($G31&amp;$A31&amp;$D31,Low2x!$B$2:$K$141,7,FALSE),"")</f>
        <v>3.6422111E-2</v>
      </c>
      <c r="K31" s="36">
        <f>_xlfn.IFNA(VLOOKUP($G31&amp;$A31&amp;$D31,Low2x!$B$2:$K$141,10,FALSE),"")</f>
        <v>4.0299999999999997E-5</v>
      </c>
      <c r="L31" s="34" t="str">
        <f>_xlfn.IFNA(VLOOKUP($G31&amp;$B31&amp;$D31,Low2x!$B$2:$K$141,7,FALSE),"")</f>
        <v/>
      </c>
      <c r="M31" s="35" t="str">
        <f>_xlfn.IFNA(VLOOKUP($G31&amp;$B31&amp;$D31,Low2x!$B$2:$K$141,10,FALSE),"")</f>
        <v/>
      </c>
      <c r="N31" s="34">
        <f>_xlfn.IFNA(VLOOKUP($G31&amp;$C31&amp;$D31,Low2x!$B$2:$K$141,7,FALSE),"")</f>
        <v>0.68441499900000002</v>
      </c>
      <c r="O31" s="38">
        <f>_xlfn.IFNA(VLOOKUP($G31&amp;$C31&amp;$D31,Low2x!$B$2:$K$141,10,FALSE),"")</f>
        <v>7.5741000000000003E-4</v>
      </c>
      <c r="P31" s="37">
        <f>_xlfn.IFNA(VLOOKUP($G31&amp;$A31&amp;$D31,High8x!$B$2:$K$141,7,FALSE),"")</f>
        <v>0.14641179014790501</v>
      </c>
      <c r="Q31" s="35">
        <f>_xlfn.IFNA(VLOOKUP($G31&amp;$A31&amp;$D31,High8x!$B$2:$K$141,10,FALSE),"")</f>
        <v>1.6202712123083001E-4</v>
      </c>
      <c r="R31" s="34" t="str">
        <f>_xlfn.IFNA(VLOOKUP($G31&amp;$B31&amp;$D31,High8x!$B$2:$K$141,7,FALSE),"")</f>
        <v/>
      </c>
      <c r="S31" s="35" t="str">
        <f>_xlfn.IFNA(VLOOKUP($G31&amp;$B31&amp;$D31,High8x!$B$2:$K$141,10,FALSE),"")</f>
        <v/>
      </c>
      <c r="T31" s="34">
        <f>_xlfn.IFNA(VLOOKUP($G31&amp;$C31&amp;$D31,High8x!$B$2:$K$141,7,FALSE),"")</f>
        <v>2.7424819042649999</v>
      </c>
      <c r="U31" s="38">
        <f>_xlfn.IFNA(VLOOKUP($G31&amp;$C31&amp;$D31,High8x!$B$2:$K$141,10,FALSE),"")</f>
        <v>3.0349772209383799E-3</v>
      </c>
      <c r="V31" s="37">
        <f t="shared" si="3"/>
        <v>2.2355625843070121E-4</v>
      </c>
      <c r="W31" s="34">
        <f t="shared" si="4"/>
        <v>2.4741284803014227E-7</v>
      </c>
      <c r="X31" s="34" t="str">
        <f t="shared" si="5"/>
        <v/>
      </c>
      <c r="Y31" s="34" t="str">
        <f t="shared" si="6"/>
        <v/>
      </c>
      <c r="Z31" s="34">
        <f t="shared" si="7"/>
        <v>4.1830628155792686E-3</v>
      </c>
      <c r="AA31" s="44">
        <f t="shared" si="8"/>
        <v>4.629201668573943E-6</v>
      </c>
      <c r="AB31" s="37">
        <f t="shared" si="9"/>
        <v>-2.4111538263499321E-4</v>
      </c>
      <c r="AC31" s="34">
        <f t="shared" si="10"/>
        <v>-2.7570707694332154E-7</v>
      </c>
      <c r="AD31" s="34" t="str">
        <f t="shared" si="11"/>
        <v/>
      </c>
      <c r="AE31" s="34" t="str">
        <f t="shared" si="12"/>
        <v/>
      </c>
      <c r="AF31" s="34">
        <f t="shared" si="13"/>
        <v>-1.6073027550000951E-3</v>
      </c>
      <c r="AG31" s="44">
        <f t="shared" si="14"/>
        <v>-1.7790736461268872E-6</v>
      </c>
      <c r="AH31" s="46">
        <f t="shared" si="15"/>
        <v>3.6422111000000007E-2</v>
      </c>
      <c r="AI31" s="48">
        <f t="shared" si="16"/>
        <v>4.0300000000000011E-5</v>
      </c>
      <c r="AJ31" s="48" t="str">
        <f t="shared" si="17"/>
        <v/>
      </c>
      <c r="AK31" s="48" t="str">
        <f t="shared" si="18"/>
        <v/>
      </c>
      <c r="AL31" s="48">
        <f t="shared" si="19"/>
        <v>0.68441499899999991</v>
      </c>
      <c r="AM31" s="51">
        <f t="shared" si="20"/>
        <v>7.5740999999999981E-4</v>
      </c>
      <c r="AN31" s="37">
        <f t="shared" si="21"/>
        <v>0.72083710999999995</v>
      </c>
      <c r="AO31" s="38">
        <f t="shared" si="22"/>
        <v>7.9770999999999987E-4</v>
      </c>
    </row>
    <row r="32" spans="1:41" x14ac:dyDescent="0.25">
      <c r="A32" t="s">
        <v>98</v>
      </c>
      <c r="C32" t="s">
        <v>99</v>
      </c>
      <c r="D32" t="str">
        <f>VLOOKUP(F32,Crossref!$A$17:$B$21,2,FALSE)</f>
        <v>src_02</v>
      </c>
      <c r="E32" t="str">
        <f t="shared" si="2"/>
        <v>B. Rancho CordovaZanobetti_18TO24</v>
      </c>
      <c r="F32" s="18" t="s">
        <v>57</v>
      </c>
      <c r="G32" s="18" t="s">
        <v>30</v>
      </c>
      <c r="H32" s="18" t="s">
        <v>14</v>
      </c>
      <c r="I32" s="18" t="s">
        <v>15</v>
      </c>
      <c r="J32" s="37">
        <f>_xlfn.IFNA(VLOOKUP($G32&amp;$A32&amp;$D32,Low2x!$B$2:$K$141,7,FALSE),"")</f>
        <v>8.4100000000000008E-6</v>
      </c>
      <c r="K32" s="36">
        <f>_xlfn.IFNA(VLOOKUP($G32&amp;$A32&amp;$D32,Low2x!$B$2:$K$141,10,FALSE),"")</f>
        <v>4.8399999999999997E-5</v>
      </c>
      <c r="L32" s="34" t="str">
        <f>_xlfn.IFNA(VLOOKUP($G32&amp;$B32&amp;$D32,Low2x!$B$2:$K$141,7,FALSE),"")</f>
        <v/>
      </c>
      <c r="M32" s="35" t="str">
        <f>_xlfn.IFNA(VLOOKUP($G32&amp;$B32&amp;$D32,Low2x!$B$2:$K$141,10,FALSE),"")</f>
        <v/>
      </c>
      <c r="N32" s="34">
        <f>_xlfn.IFNA(VLOOKUP($G32&amp;$C32&amp;$D32,Low2x!$B$2:$K$141,7,FALSE),"")</f>
        <v>1.44079E-4</v>
      </c>
      <c r="O32" s="38">
        <f>_xlfn.IFNA(VLOOKUP($G32&amp;$C32&amp;$D32,Low2x!$B$2:$K$141,10,FALSE),"")</f>
        <v>8.3017500000000005E-4</v>
      </c>
      <c r="P32" s="37">
        <f>_xlfn.IFNA(VLOOKUP($G32&amp;$A32&amp;$D32,High8x!$B$2:$K$141,7,FALSE),"")</f>
        <v>3.3774253022160602E-5</v>
      </c>
      <c r="Q32" s="35">
        <f>_xlfn.IFNA(VLOOKUP($G32&amp;$A32&amp;$D32,High8x!$B$2:$K$141,10,FALSE),"")</f>
        <v>1.94605990855581E-4</v>
      </c>
      <c r="R32" s="34" t="str">
        <f>_xlfn.IFNA(VLOOKUP($G32&amp;$B32&amp;$D32,High8x!$B$2:$K$141,7,FALSE),"")</f>
        <v/>
      </c>
      <c r="S32" s="35" t="str">
        <f>_xlfn.IFNA(VLOOKUP($G32&amp;$B32&amp;$D32,High8x!$B$2:$K$141,10,FALSE),"")</f>
        <v/>
      </c>
      <c r="T32" s="34">
        <f>_xlfn.IFNA(VLOOKUP($G32&amp;$C32&amp;$D32,High8x!$B$2:$K$141,7,FALSE),"")</f>
        <v>5.7587030582822898E-4</v>
      </c>
      <c r="U32" s="38">
        <f>_xlfn.IFNA(VLOOKUP($G32&amp;$C32&amp;$D32,High8x!$B$2:$K$141,10,FALSE),"")</f>
        <v>3.31814330272463E-3</v>
      </c>
      <c r="V32" s="37">
        <f t="shared" si="3"/>
        <v>5.1553359801139429E-8</v>
      </c>
      <c r="W32" s="34">
        <f t="shared" si="4"/>
        <v>2.971666480804492E-7</v>
      </c>
      <c r="X32" s="34" t="str">
        <f t="shared" si="5"/>
        <v/>
      </c>
      <c r="Y32" s="34" t="str">
        <f t="shared" si="6"/>
        <v/>
      </c>
      <c r="Z32" s="34">
        <f t="shared" si="7"/>
        <v>8.7762460534192885E-7</v>
      </c>
      <c r="AA32" s="44">
        <f t="shared" si="8"/>
        <v>5.0568461437492487E-6</v>
      </c>
      <c r="AB32" s="37">
        <f t="shared" si="9"/>
        <v>-4.4751007386861785E-8</v>
      </c>
      <c r="AC32" s="34">
        <f t="shared" si="10"/>
        <v>-3.3533028519368811E-7</v>
      </c>
      <c r="AD32" s="34" t="str">
        <f t="shared" si="11"/>
        <v/>
      </c>
      <c r="AE32" s="34" t="str">
        <f t="shared" si="12"/>
        <v/>
      </c>
      <c r="AF32" s="34">
        <f t="shared" si="13"/>
        <v>1.4856472392360195E-7</v>
      </c>
      <c r="AG32" s="44">
        <f t="shared" si="14"/>
        <v>8.5223242512295558E-7</v>
      </c>
      <c r="AH32" s="46">
        <f t="shared" si="15"/>
        <v>8.4100000000000042E-6</v>
      </c>
      <c r="AI32" s="48">
        <f t="shared" si="16"/>
        <v>4.8399999999999984E-5</v>
      </c>
      <c r="AJ32" s="48" t="str">
        <f t="shared" si="17"/>
        <v/>
      </c>
      <c r="AK32" s="48" t="str">
        <f t="shared" si="18"/>
        <v/>
      </c>
      <c r="AL32" s="48">
        <f t="shared" si="19"/>
        <v>1.4407899999999995E-4</v>
      </c>
      <c r="AM32" s="51">
        <f t="shared" si="20"/>
        <v>8.3017499999999973E-4</v>
      </c>
      <c r="AN32" s="37">
        <f t="shared" si="21"/>
        <v>1.5248899999999996E-4</v>
      </c>
      <c r="AO32" s="38">
        <f t="shared" si="22"/>
        <v>8.7857499999999971E-4</v>
      </c>
    </row>
    <row r="33" spans="1:41" x14ac:dyDescent="0.25">
      <c r="A33" t="s">
        <v>98</v>
      </c>
      <c r="C33" t="s">
        <v>99</v>
      </c>
      <c r="D33" t="str">
        <f>VLOOKUP(F33,Crossref!$A$17:$B$21,2,FALSE)</f>
        <v>src_02</v>
      </c>
      <c r="E33" t="str">
        <f t="shared" si="2"/>
        <v>B. Rancho CordovaZanobetti_25TO44</v>
      </c>
      <c r="F33" s="18" t="s">
        <v>57</v>
      </c>
      <c r="G33" s="18" t="s">
        <v>31</v>
      </c>
      <c r="H33" s="18" t="s">
        <v>14</v>
      </c>
      <c r="I33" s="18" t="s">
        <v>16</v>
      </c>
      <c r="J33" s="37">
        <f>_xlfn.IFNA(VLOOKUP($G33&amp;$A33&amp;$D33,Low2x!$B$2:$K$141,7,FALSE),"")</f>
        <v>6.9039199999999996E-4</v>
      </c>
      <c r="K33" s="36">
        <f>_xlfn.IFNA(VLOOKUP($G33&amp;$A33&amp;$D33,Low2x!$B$2:$K$141,10,FALSE),"")</f>
        <v>6.1600000000000007E-5</v>
      </c>
      <c r="L33" s="34" t="str">
        <f>_xlfn.IFNA(VLOOKUP($G33&amp;$B33&amp;$D33,Low2x!$B$2:$K$141,7,FALSE),"")</f>
        <v/>
      </c>
      <c r="M33" s="35" t="str">
        <f>_xlfn.IFNA(VLOOKUP($G33&amp;$B33&amp;$D33,Low2x!$B$2:$K$141,10,FALSE),"")</f>
        <v/>
      </c>
      <c r="N33" s="34">
        <f>_xlfn.IFNA(VLOOKUP($G33&amp;$C33&amp;$D33,Low2x!$B$2:$K$141,7,FALSE),"")</f>
        <v>1.2708519999999999E-2</v>
      </c>
      <c r="O33" s="38">
        <f>_xlfn.IFNA(VLOOKUP($G33&amp;$C33&amp;$D33,Low2x!$B$2:$K$141,10,FALSE),"")</f>
        <v>1.1338730000000001E-3</v>
      </c>
      <c r="P33" s="37">
        <f>_xlfn.IFNA(VLOOKUP($G33&amp;$A33&amp;$D33,High8x!$B$2:$K$141,7,FALSE),"")</f>
        <v>2.7690495367758798E-3</v>
      </c>
      <c r="Q33" s="35">
        <f>_xlfn.IFNA(VLOOKUP($G33&amp;$A33&amp;$D33,High8x!$B$2:$K$141,10,FALSE),"")</f>
        <v>2.47058681341156E-4</v>
      </c>
      <c r="R33" s="34" t="str">
        <f>_xlfn.IFNA(VLOOKUP($G33&amp;$B33&amp;$D33,High8x!$B$2:$K$141,7,FALSE),"")</f>
        <v/>
      </c>
      <c r="S33" s="35" t="str">
        <f>_xlfn.IFNA(VLOOKUP($G33&amp;$B33&amp;$D33,High8x!$B$2:$K$141,10,FALSE),"")</f>
        <v/>
      </c>
      <c r="T33" s="34">
        <f>_xlfn.IFNA(VLOOKUP($G33&amp;$C33&amp;$D33,High8x!$B$2:$K$141,7,FALSE),"")</f>
        <v>5.0828985165319598E-2</v>
      </c>
      <c r="U33" s="38">
        <f>_xlfn.IFNA(VLOOKUP($G33&amp;$C33&amp;$D33,High8x!$B$2:$K$141,10,FALSE),"")</f>
        <v>4.5350369800442698E-3</v>
      </c>
      <c r="V33" s="37">
        <f t="shared" si="3"/>
        <v>4.2249136926339026E-6</v>
      </c>
      <c r="W33" s="34">
        <f t="shared" si="4"/>
        <v>3.7694853931129265E-7</v>
      </c>
      <c r="X33" s="34" t="str">
        <f t="shared" si="5"/>
        <v/>
      </c>
      <c r="Y33" s="34" t="str">
        <f t="shared" si="6"/>
        <v/>
      </c>
      <c r="Z33" s="34">
        <f t="shared" si="7"/>
        <v>7.7480620254714625E-5</v>
      </c>
      <c r="AA33" s="44">
        <f t="shared" si="8"/>
        <v>6.9129349187891664E-6</v>
      </c>
      <c r="AB33" s="37">
        <f t="shared" si="9"/>
        <v>-2.4938455919602809E-6</v>
      </c>
      <c r="AC33" s="34">
        <f t="shared" si="10"/>
        <v>-2.1956044705197285E-7</v>
      </c>
      <c r="AD33" s="34" t="str">
        <f t="shared" si="11"/>
        <v/>
      </c>
      <c r="AE33" s="34" t="str">
        <f t="shared" si="12"/>
        <v/>
      </c>
      <c r="AF33" s="34">
        <f t="shared" si="13"/>
        <v>1.698278226804073E-6</v>
      </c>
      <c r="AG33" s="44">
        <f t="shared" si="14"/>
        <v>1.5167331857655897E-7</v>
      </c>
      <c r="AH33" s="46">
        <f t="shared" si="15"/>
        <v>6.9039199999999974E-4</v>
      </c>
      <c r="AI33" s="48">
        <f t="shared" si="16"/>
        <v>6.160000000000002E-5</v>
      </c>
      <c r="AJ33" s="48" t="str">
        <f t="shared" si="17"/>
        <v/>
      </c>
      <c r="AK33" s="48" t="str">
        <f t="shared" si="18"/>
        <v/>
      </c>
      <c r="AL33" s="48">
        <f t="shared" si="19"/>
        <v>1.2708520000000003E-2</v>
      </c>
      <c r="AM33" s="51">
        <f t="shared" si="20"/>
        <v>1.1338729999999999E-3</v>
      </c>
      <c r="AN33" s="37">
        <f t="shared" si="21"/>
        <v>1.3398912000000002E-2</v>
      </c>
      <c r="AO33" s="38">
        <f t="shared" si="22"/>
        <v>1.1954729999999998E-3</v>
      </c>
    </row>
    <row r="34" spans="1:41" x14ac:dyDescent="0.25">
      <c r="A34" t="s">
        <v>98</v>
      </c>
      <c r="C34" t="s">
        <v>99</v>
      </c>
      <c r="D34" t="str">
        <f>VLOOKUP(F34,Crossref!$A$17:$B$21,2,FALSE)</f>
        <v>src_02</v>
      </c>
      <c r="E34" t="str">
        <f t="shared" si="2"/>
        <v>B. Rancho CordovaZanobetti_45TO54</v>
      </c>
      <c r="F34" s="18" t="s">
        <v>57</v>
      </c>
      <c r="G34" s="18" t="s">
        <v>32</v>
      </c>
      <c r="H34" s="18" t="s">
        <v>14</v>
      </c>
      <c r="I34" s="18" t="s">
        <v>17</v>
      </c>
      <c r="J34" s="37">
        <f>_xlfn.IFNA(VLOOKUP($G34&amp;$A34&amp;$D34,Low2x!$B$2:$K$141,7,FALSE),"")</f>
        <v>1.7128449999999999E-3</v>
      </c>
      <c r="K34" s="36">
        <f>_xlfn.IFNA(VLOOKUP($G34&amp;$A34&amp;$D34,Low2x!$B$2:$K$141,10,FALSE),"")</f>
        <v>5.9700000000000001E-5</v>
      </c>
      <c r="L34" s="34" t="str">
        <f>_xlfn.IFNA(VLOOKUP($G34&amp;$B34&amp;$D34,Low2x!$B$2:$K$141,7,FALSE),"")</f>
        <v/>
      </c>
      <c r="M34" s="35" t="str">
        <f>_xlfn.IFNA(VLOOKUP($G34&amp;$B34&amp;$D34,Low2x!$B$2:$K$141,10,FALSE),"")</f>
        <v/>
      </c>
      <c r="N34" s="34">
        <f>_xlfn.IFNA(VLOOKUP($G34&amp;$C34&amp;$D34,Low2x!$B$2:$K$141,7,FALSE),"")</f>
        <v>3.2787884000000003E-2</v>
      </c>
      <c r="O34" s="38">
        <f>_xlfn.IFNA(VLOOKUP($G34&amp;$C34&amp;$D34,Low2x!$B$2:$K$141,10,FALSE),"")</f>
        <v>1.142103E-3</v>
      </c>
      <c r="P34" s="37">
        <f>_xlfn.IFNA(VLOOKUP($G34&amp;$A34&amp;$D34,High8x!$B$2:$K$141,7,FALSE),"")</f>
        <v>6.8656434634702798E-3</v>
      </c>
      <c r="Q34" s="35">
        <f>_xlfn.IFNA(VLOOKUP($G34&amp;$A34&amp;$D34,High8x!$B$2:$K$141,10,FALSE),"")</f>
        <v>2.3915159112480199E-4</v>
      </c>
      <c r="R34" s="34" t="str">
        <f>_xlfn.IFNA(VLOOKUP($G34&amp;$B34&amp;$D34,High8x!$B$2:$K$141,7,FALSE),"")</f>
        <v/>
      </c>
      <c r="S34" s="35" t="str">
        <f>_xlfn.IFNA(VLOOKUP($G34&amp;$B34&amp;$D34,High8x!$B$2:$K$141,10,FALSE),"")</f>
        <v/>
      </c>
      <c r="T34" s="34">
        <f>_xlfn.IFNA(VLOOKUP($G34&amp;$C34&amp;$D34,High8x!$B$2:$K$141,7,FALSE),"")</f>
        <v>0.131314395540229</v>
      </c>
      <c r="U34" s="38">
        <f>_xlfn.IFNA(VLOOKUP($G34&amp;$C34&amp;$D34,High8x!$B$2:$K$141,10,FALSE),"")</f>
        <v>4.5740864345968002E-3</v>
      </c>
      <c r="V34" s="37">
        <f t="shared" si="3"/>
        <v>1.0473167608679431E-5</v>
      </c>
      <c r="W34" s="34">
        <f t="shared" si="4"/>
        <v>3.647390063512236E-7</v>
      </c>
      <c r="X34" s="34" t="str">
        <f t="shared" si="5"/>
        <v/>
      </c>
      <c r="Y34" s="34" t="str">
        <f t="shared" si="6"/>
        <v/>
      </c>
      <c r="Z34" s="34">
        <f t="shared" si="7"/>
        <v>2.002571372768882E-4</v>
      </c>
      <c r="AA34" s="44">
        <f t="shared" si="8"/>
        <v>6.9755760865788619E-6</v>
      </c>
      <c r="AB34" s="37">
        <f t="shared" si="9"/>
        <v>-4.7544878234266619E-6</v>
      </c>
      <c r="AC34" s="34">
        <f t="shared" si="10"/>
        <v>-1.1719704160069976E-7</v>
      </c>
      <c r="AD34" s="34" t="str">
        <f t="shared" si="11"/>
        <v/>
      </c>
      <c r="AE34" s="34" t="str">
        <f t="shared" si="12"/>
        <v/>
      </c>
      <c r="AF34" s="34">
        <f t="shared" si="13"/>
        <v>-5.4286513409662618E-5</v>
      </c>
      <c r="AG34" s="44">
        <f t="shared" si="14"/>
        <v>-1.8914781989331012E-6</v>
      </c>
      <c r="AH34" s="46">
        <f t="shared" si="15"/>
        <v>1.7128449999999999E-3</v>
      </c>
      <c r="AI34" s="48">
        <f t="shared" si="16"/>
        <v>5.9699999999999974E-5</v>
      </c>
      <c r="AJ34" s="48" t="str">
        <f t="shared" si="17"/>
        <v/>
      </c>
      <c r="AK34" s="48" t="str">
        <f t="shared" si="18"/>
        <v/>
      </c>
      <c r="AL34" s="48">
        <f t="shared" si="19"/>
        <v>3.2787884000000003E-2</v>
      </c>
      <c r="AM34" s="51">
        <f t="shared" si="20"/>
        <v>1.1421030000000002E-3</v>
      </c>
      <c r="AN34" s="37">
        <f t="shared" si="21"/>
        <v>3.4500729000000001E-2</v>
      </c>
      <c r="AO34" s="38">
        <f t="shared" si="22"/>
        <v>1.2018030000000002E-3</v>
      </c>
    </row>
    <row r="35" spans="1:41" x14ac:dyDescent="0.25">
      <c r="A35" t="s">
        <v>98</v>
      </c>
      <c r="C35" t="s">
        <v>99</v>
      </c>
      <c r="D35" t="str">
        <f>VLOOKUP(F35,Crossref!$A$17:$B$21,2,FALSE)</f>
        <v>src_02</v>
      </c>
      <c r="E35" t="str">
        <f t="shared" si="2"/>
        <v>B. Rancho CordovaZanobetti_55TO64</v>
      </c>
      <c r="F35" s="18" t="s">
        <v>57</v>
      </c>
      <c r="G35" s="18" t="s">
        <v>33</v>
      </c>
      <c r="H35" s="18" t="s">
        <v>14</v>
      </c>
      <c r="I35" s="18" t="s">
        <v>18</v>
      </c>
      <c r="J35" s="37">
        <f>_xlfn.IFNA(VLOOKUP($G35&amp;$A35&amp;$D35,Low2x!$B$2:$K$141,7,FALSE),"")</f>
        <v>2.7992450000000001E-3</v>
      </c>
      <c r="K35" s="36">
        <f>_xlfn.IFNA(VLOOKUP($G35&amp;$A35&amp;$D35,Low2x!$B$2:$K$141,10,FALSE),"")</f>
        <v>5.8E-5</v>
      </c>
      <c r="L35" s="34" t="str">
        <f>_xlfn.IFNA(VLOOKUP($G35&amp;$B35&amp;$D35,Low2x!$B$2:$K$141,7,FALSE),"")</f>
        <v/>
      </c>
      <c r="M35" s="35" t="str">
        <f>_xlfn.IFNA(VLOOKUP($G35&amp;$B35&amp;$D35,Low2x!$B$2:$K$141,10,FALSE),"")</f>
        <v/>
      </c>
      <c r="N35" s="34">
        <f>_xlfn.IFNA(VLOOKUP($G35&amp;$C35&amp;$D35,Low2x!$B$2:$K$141,7,FALSE),"")</f>
        <v>5.2992610000000002E-2</v>
      </c>
      <c r="O35" s="38">
        <f>_xlfn.IFNA(VLOOKUP($G35&amp;$C35&amp;$D35,Low2x!$B$2:$K$141,10,FALSE),"")</f>
        <v>1.098527E-3</v>
      </c>
      <c r="P35" s="37">
        <f>_xlfn.IFNA(VLOOKUP($G35&amp;$A35&amp;$D35,High8x!$B$2:$K$141,7,FALSE),"")</f>
        <v>1.1221205388339201E-2</v>
      </c>
      <c r="Q35" s="35">
        <f>_xlfn.IFNA(VLOOKUP($G35&amp;$A35&amp;$D35,High8x!$B$2:$K$141,10,FALSE),"")</f>
        <v>2.3261341793031601E-4</v>
      </c>
      <c r="R35" s="34" t="str">
        <f>_xlfn.IFNA(VLOOKUP($G35&amp;$B35&amp;$D35,High8x!$B$2:$K$141,7,FALSE),"")</f>
        <v/>
      </c>
      <c r="S35" s="35" t="str">
        <f>_xlfn.IFNA(VLOOKUP($G35&amp;$B35&amp;$D35,High8x!$B$2:$K$141,10,FALSE),"")</f>
        <v/>
      </c>
      <c r="T35" s="34">
        <f>_xlfn.IFNA(VLOOKUP($G35&amp;$C35&amp;$D35,High8x!$B$2:$K$141,7,FALSE),"")</f>
        <v>0.21229998439074299</v>
      </c>
      <c r="U35" s="38">
        <f>_xlfn.IFNA(VLOOKUP($G35&amp;$C35&amp;$D35,High8x!$B$2:$K$141,10,FALSE),"")</f>
        <v>4.4009376253821798E-3</v>
      </c>
      <c r="V35" s="37">
        <f t="shared" si="3"/>
        <v>1.7117805667356098E-5</v>
      </c>
      <c r="W35" s="34">
        <f t="shared" si="4"/>
        <v>3.5490532099657726E-7</v>
      </c>
      <c r="X35" s="34" t="str">
        <f t="shared" si="5"/>
        <v/>
      </c>
      <c r="Y35" s="34" t="str">
        <f t="shared" si="6"/>
        <v/>
      </c>
      <c r="Z35" s="34">
        <f t="shared" si="7"/>
        <v>3.2379547640394915E-4</v>
      </c>
      <c r="AA35" s="44">
        <f t="shared" si="8"/>
        <v>6.7122167182564627E-6</v>
      </c>
      <c r="AB35" s="37">
        <f t="shared" si="9"/>
        <v>-8.0751294463995288E-6</v>
      </c>
      <c r="AC35" s="34">
        <f t="shared" si="10"/>
        <v>-2.0447264343866935E-7</v>
      </c>
      <c r="AD35" s="34" t="str">
        <f t="shared" si="11"/>
        <v/>
      </c>
      <c r="AE35" s="34" t="str">
        <f t="shared" si="12"/>
        <v/>
      </c>
      <c r="AF35" s="34">
        <f t="shared" si="13"/>
        <v>-1.0984813024764173E-4</v>
      </c>
      <c r="AG35" s="44">
        <f t="shared" si="14"/>
        <v>-2.2765417940599775E-6</v>
      </c>
      <c r="AH35" s="46">
        <f t="shared" si="15"/>
        <v>2.7992450000000006E-3</v>
      </c>
      <c r="AI35" s="48">
        <f t="shared" si="16"/>
        <v>5.8E-5</v>
      </c>
      <c r="AJ35" s="48" t="str">
        <f t="shared" si="17"/>
        <v/>
      </c>
      <c r="AK35" s="48" t="str">
        <f t="shared" si="18"/>
        <v/>
      </c>
      <c r="AL35" s="48">
        <f t="shared" si="19"/>
        <v>5.2992610000000016E-2</v>
      </c>
      <c r="AM35" s="51">
        <f t="shared" si="20"/>
        <v>1.098527E-3</v>
      </c>
      <c r="AN35" s="37">
        <f t="shared" si="21"/>
        <v>5.5791855000000015E-2</v>
      </c>
      <c r="AO35" s="38">
        <f t="shared" si="22"/>
        <v>1.1565270000000001E-3</v>
      </c>
    </row>
    <row r="36" spans="1:41" x14ac:dyDescent="0.25">
      <c r="A36" t="s">
        <v>98</v>
      </c>
      <c r="C36" t="s">
        <v>99</v>
      </c>
      <c r="D36" t="str">
        <f>VLOOKUP(F36,Crossref!$A$17:$B$21,2,FALSE)</f>
        <v>src_02</v>
      </c>
      <c r="E36" t="str">
        <f t="shared" si="2"/>
        <v>B. Rancho CordovaZanobetti_65TO99</v>
      </c>
      <c r="F36" s="18" t="s">
        <v>57</v>
      </c>
      <c r="G36" s="18" t="s">
        <v>34</v>
      </c>
      <c r="H36" s="18" t="s">
        <v>14</v>
      </c>
      <c r="I36" s="18" t="s">
        <v>12</v>
      </c>
      <c r="J36" s="37">
        <f>_xlfn.IFNA(VLOOKUP($G36&amp;$A36&amp;$D36,Low2x!$B$2:$K$141,7,FALSE),"")</f>
        <v>1.1461673E-2</v>
      </c>
      <c r="K36" s="36">
        <f>_xlfn.IFNA(VLOOKUP($G36&amp;$A36&amp;$D36,Low2x!$B$2:$K$141,10,FALSE),"")</f>
        <v>5.63E-5</v>
      </c>
      <c r="L36" s="34" t="str">
        <f>_xlfn.IFNA(VLOOKUP($G36&amp;$B36&amp;$D36,Low2x!$B$2:$K$141,7,FALSE),"")</f>
        <v/>
      </c>
      <c r="M36" s="35" t="str">
        <f>_xlfn.IFNA(VLOOKUP($G36&amp;$B36&amp;$D36,Low2x!$B$2:$K$141,10,FALSE),"")</f>
        <v/>
      </c>
      <c r="N36" s="34">
        <f>_xlfn.IFNA(VLOOKUP($G36&amp;$C36&amp;$D36,Low2x!$B$2:$K$141,7,FALSE),"")</f>
        <v>0.23974464300000001</v>
      </c>
      <c r="O36" s="38">
        <f>_xlfn.IFNA(VLOOKUP($G36&amp;$C36&amp;$D36,Low2x!$B$2:$K$141,10,FALSE),"")</f>
        <v>1.178262E-3</v>
      </c>
      <c r="P36" s="37">
        <f>_xlfn.IFNA(VLOOKUP($G36&amp;$A36&amp;$D36,High8x!$B$2:$K$141,7,FALSE),"")</f>
        <v>4.5932126926938398E-2</v>
      </c>
      <c r="Q36" s="35">
        <f>_xlfn.IFNA(VLOOKUP($G36&amp;$A36&amp;$D36,High8x!$B$2:$K$141,10,FALSE),"")</f>
        <v>2.2574058368009001E-4</v>
      </c>
      <c r="R36" s="34" t="str">
        <f>_xlfn.IFNA(VLOOKUP($G36&amp;$B36&amp;$D36,High8x!$B$2:$K$141,7,FALSE),"")</f>
        <v/>
      </c>
      <c r="S36" s="35" t="str">
        <f>_xlfn.IFNA(VLOOKUP($G36&amp;$B36&amp;$D36,High8x!$B$2:$K$141,10,FALSE),"")</f>
        <v/>
      </c>
      <c r="T36" s="34">
        <f>_xlfn.IFNA(VLOOKUP($G36&amp;$C36&amp;$D36,High8x!$B$2:$K$141,7,FALSE),"")</f>
        <v>0.96149867683457002</v>
      </c>
      <c r="U36" s="38">
        <f>_xlfn.IFNA(VLOOKUP($G36&amp;$C36&amp;$D36,High8x!$B$2:$K$141,10,FALSE),"")</f>
        <v>4.7254348326067801E-3</v>
      </c>
      <c r="V36" s="37">
        <f t="shared" si="3"/>
        <v>7.0061898225484557E-5</v>
      </c>
      <c r="W36" s="34">
        <f t="shared" si="4"/>
        <v>3.4439143024408544E-7</v>
      </c>
      <c r="X36" s="34" t="str">
        <f t="shared" si="5"/>
        <v/>
      </c>
      <c r="Y36" s="34" t="str">
        <f t="shared" si="6"/>
        <v/>
      </c>
      <c r="Z36" s="34">
        <f t="shared" si="7"/>
        <v>1.4669797435661993E-3</v>
      </c>
      <c r="AA36" s="44">
        <f t="shared" si="8"/>
        <v>7.2097008792820731E-6</v>
      </c>
      <c r="AB36" s="37">
        <f t="shared" si="9"/>
        <v>-2.84783089794724E-5</v>
      </c>
      <c r="AC36" s="34">
        <f t="shared" si="10"/>
        <v>-1.8019456003004865E-7</v>
      </c>
      <c r="AD36" s="34" t="str">
        <f t="shared" si="11"/>
        <v/>
      </c>
      <c r="AE36" s="34" t="str">
        <f t="shared" si="12"/>
        <v/>
      </c>
      <c r="AF36" s="34">
        <f t="shared" si="13"/>
        <v>-8.4003494485673791E-4</v>
      </c>
      <c r="AG36" s="44">
        <f t="shared" si="14"/>
        <v>-4.1289442022597253E-6</v>
      </c>
      <c r="AH36" s="46">
        <f t="shared" si="15"/>
        <v>1.1461672999999995E-2</v>
      </c>
      <c r="AI36" s="48">
        <f t="shared" si="16"/>
        <v>5.6299999999999966E-5</v>
      </c>
      <c r="AJ36" s="48" t="str">
        <f t="shared" si="17"/>
        <v/>
      </c>
      <c r="AK36" s="48" t="str">
        <f t="shared" si="18"/>
        <v/>
      </c>
      <c r="AL36" s="48">
        <f t="shared" si="19"/>
        <v>0.23974464299999995</v>
      </c>
      <c r="AM36" s="51">
        <f t="shared" si="20"/>
        <v>1.1782620000000002E-3</v>
      </c>
      <c r="AN36" s="37">
        <f t="shared" si="21"/>
        <v>0.25120631599999993</v>
      </c>
      <c r="AO36" s="38">
        <f t="shared" si="22"/>
        <v>1.2345620000000002E-3</v>
      </c>
    </row>
    <row r="37" spans="1:41" x14ac:dyDescent="0.25">
      <c r="A37" t="s">
        <v>100</v>
      </c>
      <c r="B37" t="s">
        <v>101</v>
      </c>
      <c r="D37" t="str">
        <f>VLOOKUP(F37,Crossref!$A$17:$B$21,2,FALSE)</f>
        <v>src_02</v>
      </c>
      <c r="E37" t="str">
        <f t="shared" si="2"/>
        <v>B. Rancho CordovaKatsouyanni</v>
      </c>
      <c r="F37" s="18" t="s">
        <v>57</v>
      </c>
      <c r="G37" s="18" t="s">
        <v>35</v>
      </c>
      <c r="H37" s="18" t="s">
        <v>13</v>
      </c>
      <c r="I37" s="18" t="s">
        <v>12</v>
      </c>
      <c r="J37" s="37">
        <f>_xlfn.IFNA(VLOOKUP($G37&amp;$A37&amp;$D37,Low2x!$B$2:$K$141,7,FALSE),"")</f>
        <v>0.14875137799999999</v>
      </c>
      <c r="K37" s="36">
        <f>_xlfn.IFNA(VLOOKUP($G37&amp;$A37&amp;$D37,Low2x!$B$2:$K$141,10,FALSE),"")</f>
        <v>1.64616E-4</v>
      </c>
      <c r="L37" s="34">
        <f>_xlfn.IFNA(VLOOKUP($G37&amp;$B37&amp;$D37,Low2x!$B$2:$K$141,7,FALSE),"")</f>
        <v>1.0200648999999999E-2</v>
      </c>
      <c r="M37" s="35">
        <f>_xlfn.IFNA(VLOOKUP($G37&amp;$B37&amp;$D37,Low2x!$B$2:$K$141,10,FALSE),"")</f>
        <v>1.13E-5</v>
      </c>
      <c r="N37" s="34" t="str">
        <f>_xlfn.IFNA(VLOOKUP($G37&amp;$C37&amp;$D37,Low2x!$B$2:$K$141,7,FALSE),"")</f>
        <v/>
      </c>
      <c r="O37" s="38" t="str">
        <f>_xlfn.IFNA(VLOOKUP($G37&amp;$C37&amp;$D37,Low2x!$B$2:$K$141,10,FALSE),"")</f>
        <v/>
      </c>
      <c r="P37" s="37">
        <f>_xlfn.IFNA(VLOOKUP($G37&amp;$A37&amp;$D37,High8x!$B$2:$K$141,7,FALSE),"")</f>
        <v>0.55247930806996703</v>
      </c>
      <c r="Q37" s="35">
        <f>_xlfn.IFNA(VLOOKUP($G37&amp;$A37&amp;$D37,High8x!$B$2:$K$141,10,FALSE),"")</f>
        <v>6.1140316456583096E-4</v>
      </c>
      <c r="R37" s="34">
        <f>_xlfn.IFNA(VLOOKUP($G37&amp;$B37&amp;$D37,High8x!$B$2:$K$141,7,FALSE),"")</f>
        <v>4.2935645737479503E-2</v>
      </c>
      <c r="S37" s="35">
        <f>_xlfn.IFNA(VLOOKUP($G37&amp;$B37&amp;$D37,High8x!$B$2:$K$141,10,FALSE),"")</f>
        <v>4.7514882988609401E-5</v>
      </c>
      <c r="T37" s="34" t="str">
        <f>_xlfn.IFNA(VLOOKUP($G37&amp;$C37&amp;$D37,High8x!$B$2:$K$141,7,FALSE),"")</f>
        <v/>
      </c>
      <c r="U37" s="38" t="str">
        <f>_xlfn.IFNA(VLOOKUP($G37&amp;$C37&amp;$D37,High8x!$B$2:$K$141,10,FALSE),"")</f>
        <v/>
      </c>
      <c r="V37" s="37">
        <f t="shared" si="3"/>
        <v>8.2058522371944518E-4</v>
      </c>
      <c r="W37" s="34">
        <f t="shared" si="4"/>
        <v>9.0810399301998163E-7</v>
      </c>
      <c r="X37" s="34">
        <f t="shared" si="5"/>
        <v>6.653454621438924E-5</v>
      </c>
      <c r="Y37" s="34">
        <f t="shared" si="6"/>
        <v>7.3607485749206086E-8</v>
      </c>
      <c r="Z37" s="34" t="str">
        <f t="shared" si="7"/>
        <v/>
      </c>
      <c r="AA37" s="44" t="str">
        <f t="shared" si="8"/>
        <v/>
      </c>
      <c r="AB37" s="37">
        <f t="shared" si="9"/>
        <v>1.4175401310011049E-2</v>
      </c>
      <c r="AC37" s="34">
        <f t="shared" si="10"/>
        <v>1.568694514472301E-5</v>
      </c>
      <c r="AD37" s="34">
        <f t="shared" si="11"/>
        <v>-7.1101657915983996E-4</v>
      </c>
      <c r="AE37" s="34">
        <f t="shared" si="12"/>
        <v>-7.7162766286978862E-7</v>
      </c>
      <c r="AF37" s="34" t="str">
        <f t="shared" si="13"/>
        <v/>
      </c>
      <c r="AG37" s="44" t="str">
        <f t="shared" si="14"/>
        <v/>
      </c>
      <c r="AH37" s="46">
        <f t="shared" si="15"/>
        <v>0.14875137800000005</v>
      </c>
      <c r="AI37" s="48">
        <f t="shared" si="16"/>
        <v>1.64616E-4</v>
      </c>
      <c r="AJ37" s="48">
        <f t="shared" si="17"/>
        <v>1.0200648999999996E-2</v>
      </c>
      <c r="AK37" s="48">
        <f t="shared" si="18"/>
        <v>1.1300000000000009E-5</v>
      </c>
      <c r="AL37" s="48" t="str">
        <f t="shared" si="19"/>
        <v/>
      </c>
      <c r="AM37" s="51" t="str">
        <f t="shared" si="20"/>
        <v/>
      </c>
      <c r="AN37" s="37">
        <f t="shared" si="21"/>
        <v>0.15895202700000005</v>
      </c>
      <c r="AO37" s="38">
        <f t="shared" si="22"/>
        <v>1.75916E-4</v>
      </c>
    </row>
    <row r="38" spans="1:41" x14ac:dyDescent="0.25">
      <c r="A38" t="s">
        <v>100</v>
      </c>
      <c r="B38" t="s">
        <v>101</v>
      </c>
      <c r="D38" t="str">
        <f>VLOOKUP(F38,Crossref!$A$17:$B$21,2,FALSE)</f>
        <v>src_02</v>
      </c>
      <c r="E38" t="str">
        <f t="shared" si="2"/>
        <v>B. Rancho CordovaSmith</v>
      </c>
      <c r="F38" s="18" t="s">
        <v>57</v>
      </c>
      <c r="G38" s="18" t="s">
        <v>36</v>
      </c>
      <c r="H38" s="18" t="s">
        <v>20</v>
      </c>
      <c r="I38" s="18" t="s">
        <v>6</v>
      </c>
      <c r="J38" s="37">
        <f>_xlfn.IFNA(VLOOKUP($G38&amp;$A38&amp;$D38,Low2x!$B$2:$K$141,7,FALSE),"")</f>
        <v>9.4210641999999997E-2</v>
      </c>
      <c r="K38" s="36">
        <f>_xlfn.IFNA(VLOOKUP($G38&amp;$A38&amp;$D38,Low2x!$B$2:$K$141,10,FALSE),"")</f>
        <v>7.6699999999999994E-5</v>
      </c>
      <c r="L38" s="34">
        <f>_xlfn.IFNA(VLOOKUP($G38&amp;$B38&amp;$D38,Low2x!$B$2:$K$141,7,FALSE),"")</f>
        <v>6.3528619999999999E-3</v>
      </c>
      <c r="M38" s="35">
        <f>_xlfn.IFNA(VLOOKUP($G38&amp;$B38&amp;$D38,Low2x!$B$2:$K$141,10,FALSE),"")</f>
        <v>5.1699999999999996E-6</v>
      </c>
      <c r="N38" s="34" t="str">
        <f>_xlfn.IFNA(VLOOKUP($G38&amp;$C38&amp;$D38,Low2x!$B$2:$K$141,7,FALSE),"")</f>
        <v/>
      </c>
      <c r="O38" s="38" t="str">
        <f>_xlfn.IFNA(VLOOKUP($G38&amp;$C38&amp;$D38,Low2x!$B$2:$K$141,10,FALSE),"")</f>
        <v/>
      </c>
      <c r="P38" s="37">
        <f>_xlfn.IFNA(VLOOKUP($G38&amp;$A38&amp;$D38,High8x!$B$2:$K$141,7,FALSE),"")</f>
        <v>0.34916127299877298</v>
      </c>
      <c r="Q38" s="35">
        <f>_xlfn.IFNA(VLOOKUP($G38&amp;$A38&amp;$D38,High8x!$B$2:$K$141,10,FALSE),"")</f>
        <v>2.8411181574417097E-4</v>
      </c>
      <c r="R38" s="34">
        <f>_xlfn.IFNA(VLOOKUP($G38&amp;$B38&amp;$D38,High8x!$B$2:$K$141,7,FALSE),"")</f>
        <v>2.68042907304459E-2</v>
      </c>
      <c r="S38" s="35">
        <f>_xlfn.IFNA(VLOOKUP($G38&amp;$B38&amp;$D38,High8x!$B$2:$K$141,10,FALSE),"")</f>
        <v>2.1810596701508801E-5</v>
      </c>
      <c r="T38" s="34" t="str">
        <f>_xlfn.IFNA(VLOOKUP($G38&amp;$C38&amp;$D38,High8x!$B$2:$K$141,7,FALSE),"")</f>
        <v/>
      </c>
      <c r="U38" s="38" t="str">
        <f>_xlfn.IFNA(VLOOKUP($G38&amp;$C38&amp;$D38,High8x!$B$2:$K$141,10,FALSE),"")</f>
        <v/>
      </c>
      <c r="V38" s="37">
        <f t="shared" si="3"/>
        <v>5.1819233942840032E-4</v>
      </c>
      <c r="W38" s="34">
        <f t="shared" si="4"/>
        <v>4.2156873118733937E-7</v>
      </c>
      <c r="X38" s="34">
        <f t="shared" si="5"/>
        <v>4.1567944574077033E-5</v>
      </c>
      <c r="Y38" s="34">
        <f t="shared" si="6"/>
        <v>3.382235101932683E-8</v>
      </c>
      <c r="Z38" s="34" t="str">
        <f t="shared" si="7"/>
        <v/>
      </c>
      <c r="AA38" s="44" t="str">
        <f t="shared" si="8"/>
        <v/>
      </c>
      <c r="AB38" s="37">
        <f t="shared" si="9"/>
        <v>9.2270983337423562E-3</v>
      </c>
      <c r="AC38" s="34">
        <f t="shared" si="10"/>
        <v>7.5627280852763341E-6</v>
      </c>
      <c r="AD38" s="34">
        <f t="shared" si="11"/>
        <v>-4.6428091014863448E-4</v>
      </c>
      <c r="AE38" s="34">
        <f t="shared" si="12"/>
        <v>-3.7686556716959958E-7</v>
      </c>
      <c r="AF38" s="34" t="str">
        <f t="shared" si="13"/>
        <v/>
      </c>
      <c r="AG38" s="44" t="str">
        <f t="shared" si="14"/>
        <v/>
      </c>
      <c r="AH38" s="46">
        <f t="shared" si="15"/>
        <v>9.4210642000000011E-2</v>
      </c>
      <c r="AI38" s="48">
        <f t="shared" si="16"/>
        <v>7.6699999999999994E-5</v>
      </c>
      <c r="AJ38" s="48">
        <f t="shared" si="17"/>
        <v>6.3528619999999991E-3</v>
      </c>
      <c r="AK38" s="48">
        <f t="shared" si="18"/>
        <v>5.1700000000000005E-6</v>
      </c>
      <c r="AL38" s="48" t="str">
        <f t="shared" si="19"/>
        <v/>
      </c>
      <c r="AM38" s="51" t="str">
        <f t="shared" si="20"/>
        <v/>
      </c>
      <c r="AN38" s="37">
        <f t="shared" si="21"/>
        <v>0.10056350400000001</v>
      </c>
      <c r="AO38" s="38">
        <f t="shared" si="22"/>
        <v>8.187E-5</v>
      </c>
    </row>
    <row r="39" spans="1:41" x14ac:dyDescent="0.25">
      <c r="A39" t="s">
        <v>100</v>
      </c>
      <c r="B39" t="s">
        <v>101</v>
      </c>
      <c r="D39" t="str">
        <f>VLOOKUP(F39,Crossref!$A$17:$B$21,2,FALSE)</f>
        <v>src_02</v>
      </c>
      <c r="E39" t="str">
        <f t="shared" si="2"/>
        <v>B. Rancho CordovaMar_and_Koenig_0TO17</v>
      </c>
      <c r="F39" s="18" t="s">
        <v>57</v>
      </c>
      <c r="G39" s="18" t="s">
        <v>37</v>
      </c>
      <c r="H39" s="18" t="s">
        <v>5</v>
      </c>
      <c r="I39" s="18" t="s">
        <v>21</v>
      </c>
      <c r="J39" s="37">
        <f>_xlfn.IFNA(VLOOKUP($G39&amp;$A39&amp;$D39,Low2x!$B$2:$K$141,7,FALSE),"")</f>
        <v>0.57565781000000005</v>
      </c>
      <c r="K39" s="36">
        <f>_xlfn.IFNA(VLOOKUP($G39&amp;$A39&amp;$D39,Low2x!$B$2:$K$141,10,FALSE),"")</f>
        <v>2.3962979999999998E-3</v>
      </c>
      <c r="L39" s="34">
        <f>_xlfn.IFNA(VLOOKUP($G39&amp;$B39&amp;$D39,Low2x!$B$2:$K$141,7,FALSE),"")</f>
        <v>4.4273686E-2</v>
      </c>
      <c r="M39" s="35">
        <f>_xlfn.IFNA(VLOOKUP($G39&amp;$B39&amp;$D39,Low2x!$B$2:$K$141,10,FALSE),"")</f>
        <v>1.8429899999999999E-4</v>
      </c>
      <c r="N39" s="34" t="str">
        <f>_xlfn.IFNA(VLOOKUP($G39&amp;$C39&amp;$D39,Low2x!$B$2:$K$141,7,FALSE),"")</f>
        <v/>
      </c>
      <c r="O39" s="38" t="str">
        <f>_xlfn.IFNA(VLOOKUP($G39&amp;$C39&amp;$D39,Low2x!$B$2:$K$141,10,FALSE),"")</f>
        <v/>
      </c>
      <c r="P39" s="37">
        <f>_xlfn.IFNA(VLOOKUP($G39&amp;$A39&amp;$D39,High8x!$B$2:$K$141,7,FALSE),"")</f>
        <v>2.1163069623617701</v>
      </c>
      <c r="Q39" s="35">
        <f>_xlfn.IFNA(VLOOKUP($G39&amp;$A39&amp;$D39,High8x!$B$2:$K$141,10,FALSE),"")</f>
        <v>8.8095781749292293E-3</v>
      </c>
      <c r="R39" s="34">
        <f>_xlfn.IFNA(VLOOKUP($G39&amp;$B39&amp;$D39,High8x!$B$2:$K$141,7,FALSE),"")</f>
        <v>0.18553349318689399</v>
      </c>
      <c r="S39" s="35">
        <f>_xlfn.IFNA(VLOOKUP($G39&amp;$B39&amp;$D39,High8x!$B$2:$K$141,10,FALSE),"")</f>
        <v>7.7232265515660202E-4</v>
      </c>
      <c r="T39" s="34" t="str">
        <f>_xlfn.IFNA(VLOOKUP($G39&amp;$C39&amp;$D39,High8x!$B$2:$K$141,7,FALSE),"")</f>
        <v/>
      </c>
      <c r="U39" s="38" t="str">
        <f>_xlfn.IFNA(VLOOKUP($G39&amp;$C39&amp;$D39,High8x!$B$2:$K$141,10,FALSE),"")</f>
        <v/>
      </c>
      <c r="V39" s="37">
        <f t="shared" si="3"/>
        <v>3.1314007161824596E-3</v>
      </c>
      <c r="W39" s="34">
        <f t="shared" si="4"/>
        <v>1.3035122306766726E-5</v>
      </c>
      <c r="X39" s="34">
        <f t="shared" si="5"/>
        <v>2.8711342924165445E-4</v>
      </c>
      <c r="Y39" s="34">
        <f t="shared" si="6"/>
        <v>1.1951700308061017E-6</v>
      </c>
      <c r="Z39" s="34" t="str">
        <f t="shared" si="7"/>
        <v/>
      </c>
      <c r="AA39" s="44" t="str">
        <f t="shared" si="8"/>
        <v/>
      </c>
      <c r="AB39" s="37">
        <f t="shared" si="9"/>
        <v>6.210809254607641E-2</v>
      </c>
      <c r="AC39" s="34">
        <f t="shared" si="10"/>
        <v>2.5853794169025668E-4</v>
      </c>
      <c r="AD39" s="34">
        <f t="shared" si="11"/>
        <v>-2.8129163956313319E-3</v>
      </c>
      <c r="AE39" s="34">
        <f t="shared" si="12"/>
        <v>-1.1708885052200721E-5</v>
      </c>
      <c r="AF39" s="34" t="str">
        <f t="shared" si="13"/>
        <v/>
      </c>
      <c r="AG39" s="44" t="str">
        <f t="shared" si="14"/>
        <v/>
      </c>
      <c r="AH39" s="46">
        <f t="shared" si="15"/>
        <v>0.57565780999999983</v>
      </c>
      <c r="AI39" s="48">
        <f t="shared" si="16"/>
        <v>2.3962979999999998E-3</v>
      </c>
      <c r="AJ39" s="48">
        <f t="shared" si="17"/>
        <v>4.4273686E-2</v>
      </c>
      <c r="AK39" s="48">
        <f t="shared" si="18"/>
        <v>1.8429899999999996E-4</v>
      </c>
      <c r="AL39" s="48" t="str">
        <f t="shared" si="19"/>
        <v/>
      </c>
      <c r="AM39" s="51" t="str">
        <f t="shared" si="20"/>
        <v/>
      </c>
      <c r="AN39" s="37">
        <f t="shared" si="21"/>
        <v>0.61993149599999986</v>
      </c>
      <c r="AO39" s="38">
        <f t="shared" si="22"/>
        <v>2.5805969999999996E-3</v>
      </c>
    </row>
    <row r="40" spans="1:41" x14ac:dyDescent="0.25">
      <c r="A40" t="s">
        <v>100</v>
      </c>
      <c r="B40" t="s">
        <v>101</v>
      </c>
      <c r="D40" t="str">
        <f>VLOOKUP(F40,Crossref!$A$17:$B$21,2,FALSE)</f>
        <v>src_02</v>
      </c>
      <c r="E40" t="str">
        <f t="shared" si="2"/>
        <v>B. Rancho CordovaMar_and_Koenig_18TO99</v>
      </c>
      <c r="F40" s="18" t="s">
        <v>57</v>
      </c>
      <c r="G40" s="18" t="s">
        <v>38</v>
      </c>
      <c r="H40" s="18" t="s">
        <v>5</v>
      </c>
      <c r="I40" s="18" t="s">
        <v>22</v>
      </c>
      <c r="J40" s="37">
        <f>_xlfn.IFNA(VLOOKUP($G40&amp;$A40&amp;$D40,Low2x!$B$2:$K$141,7,FALSE),"")</f>
        <v>0.98934072200000001</v>
      </c>
      <c r="K40" s="36">
        <f>_xlfn.IFNA(VLOOKUP($G40&amp;$A40&amp;$D40,Low2x!$B$2:$K$141,10,FALSE),"")</f>
        <v>1.790722E-3</v>
      </c>
      <c r="L40" s="34">
        <f>_xlfn.IFNA(VLOOKUP($G40&amp;$B40&amp;$D40,Low2x!$B$2:$K$141,7,FALSE),"")</f>
        <v>7.3491280000000006E-2</v>
      </c>
      <c r="M40" s="35">
        <f>_xlfn.IFNA(VLOOKUP($G40&amp;$B40&amp;$D40,Low2x!$B$2:$K$141,10,FALSE),"")</f>
        <v>1.3302E-4</v>
      </c>
      <c r="N40" s="34" t="str">
        <f>_xlfn.IFNA(VLOOKUP($G40&amp;$C40&amp;$D40,Low2x!$B$2:$K$141,7,FALSE),"")</f>
        <v/>
      </c>
      <c r="O40" s="38" t="str">
        <f>_xlfn.IFNA(VLOOKUP($G40&amp;$C40&amp;$D40,Low2x!$B$2:$K$141,10,FALSE),"")</f>
        <v/>
      </c>
      <c r="P40" s="37">
        <f>_xlfn.IFNA(VLOOKUP($G40&amp;$A40&amp;$D40,High8x!$B$2:$K$141,7,FALSE),"")</f>
        <v>3.6402340314134398</v>
      </c>
      <c r="Q40" s="35">
        <f>_xlfn.IFNA(VLOOKUP($G40&amp;$A40&amp;$D40,High8x!$B$2:$K$141,10,FALSE),"")</f>
        <v>6.5888785171180596E-3</v>
      </c>
      <c r="R40" s="34">
        <f>_xlfn.IFNA(VLOOKUP($G40&amp;$B40&amp;$D40,High8x!$B$2:$K$141,7,FALSE),"")</f>
        <v>0.30864102400763199</v>
      </c>
      <c r="S40" s="35">
        <f>_xlfn.IFNA(VLOOKUP($G40&amp;$B40&amp;$D40,High8x!$B$2:$K$141,10,FALSE),"")</f>
        <v>5.5864490992508804E-4</v>
      </c>
      <c r="T40" s="34" t="str">
        <f>_xlfn.IFNA(VLOOKUP($G40&amp;$C40&amp;$D40,High8x!$B$2:$K$141,7,FALSE),"")</f>
        <v/>
      </c>
      <c r="U40" s="38" t="str">
        <f>_xlfn.IFNA(VLOOKUP($G40&amp;$C40&amp;$D40,High8x!$B$2:$K$141,10,FALSE),"")</f>
        <v/>
      </c>
      <c r="V40" s="37">
        <f t="shared" si="3"/>
        <v>5.3879945313281292E-3</v>
      </c>
      <c r="W40" s="34">
        <f t="shared" si="4"/>
        <v>9.7523506445489012E-6</v>
      </c>
      <c r="X40" s="34">
        <f t="shared" si="5"/>
        <v>4.7794663416185365E-4</v>
      </c>
      <c r="Y40" s="34">
        <f t="shared" si="6"/>
        <v>8.6509128033554481E-7</v>
      </c>
      <c r="Z40" s="34" t="str">
        <f t="shared" si="7"/>
        <v/>
      </c>
      <c r="AA40" s="44" t="str">
        <f t="shared" si="8"/>
        <v/>
      </c>
      <c r="AB40" s="37">
        <f t="shared" si="9"/>
        <v>0.10570961886218688</v>
      </c>
      <c r="AC40" s="34">
        <f t="shared" si="10"/>
        <v>1.9133649429398016E-4</v>
      </c>
      <c r="AD40" s="34">
        <f t="shared" si="11"/>
        <v>-4.8919680025439893E-3</v>
      </c>
      <c r="AE40" s="34">
        <f t="shared" si="12"/>
        <v>-8.8549699750293132E-6</v>
      </c>
      <c r="AF40" s="34" t="str">
        <f t="shared" si="13"/>
        <v/>
      </c>
      <c r="AG40" s="44" t="str">
        <f t="shared" si="14"/>
        <v/>
      </c>
      <c r="AH40" s="46">
        <f t="shared" si="15"/>
        <v>0.98934072200000012</v>
      </c>
      <c r="AI40" s="48">
        <f t="shared" si="16"/>
        <v>1.790722E-3</v>
      </c>
      <c r="AJ40" s="48">
        <f t="shared" si="17"/>
        <v>7.3491280000000006E-2</v>
      </c>
      <c r="AK40" s="48">
        <f t="shared" si="18"/>
        <v>1.3302000000000002E-4</v>
      </c>
      <c r="AL40" s="48" t="str">
        <f t="shared" si="19"/>
        <v/>
      </c>
      <c r="AM40" s="51" t="str">
        <f t="shared" si="20"/>
        <v/>
      </c>
      <c r="AN40" s="37">
        <f t="shared" si="21"/>
        <v>1.0628320020000002</v>
      </c>
      <c r="AO40" s="38">
        <f t="shared" si="22"/>
        <v>1.923742E-3</v>
      </c>
    </row>
    <row r="41" spans="1:41" x14ac:dyDescent="0.25">
      <c r="A41" t="s">
        <v>98</v>
      </c>
      <c r="C41" t="s">
        <v>99</v>
      </c>
      <c r="D41" t="str">
        <f>VLOOKUP(F41,Crossref!$A$17:$B$21,2,FALSE)</f>
        <v>src_03</v>
      </c>
      <c r="E41" t="str">
        <f t="shared" si="2"/>
        <v>C. WoodlandMar</v>
      </c>
      <c r="F41" s="17" t="s">
        <v>58</v>
      </c>
      <c r="G41" s="17" t="s">
        <v>25</v>
      </c>
      <c r="H41" s="17" t="s">
        <v>5</v>
      </c>
      <c r="I41" s="17" t="s">
        <v>6</v>
      </c>
      <c r="J41" s="37">
        <f>_xlfn.IFNA(VLOOKUP($G41&amp;$A41&amp;$D41,Low2x!$B$2:$K$141,7,FALSE),"")</f>
        <v>6.6998805999999994E-2</v>
      </c>
      <c r="K41" s="36">
        <f>_xlfn.IFNA(VLOOKUP($G41&amp;$A41&amp;$D41,Low2x!$B$2:$K$141,10,FALSE),"")</f>
        <v>8.4499999999999994E-5</v>
      </c>
      <c r="L41" s="34" t="str">
        <f>_xlfn.IFNA(VLOOKUP($G41&amp;$B41&amp;$D41,Low2x!$B$2:$K$141,7,FALSE),"")</f>
        <v/>
      </c>
      <c r="M41" s="35" t="str">
        <f>_xlfn.IFNA(VLOOKUP($G41&amp;$B41&amp;$D41,Low2x!$B$2:$K$141,10,FALSE),"")</f>
        <v/>
      </c>
      <c r="N41" s="34">
        <f>_xlfn.IFNA(VLOOKUP($G41&amp;$C41&amp;$D41,Low2x!$B$2:$K$141,7,FALSE),"")</f>
        <v>0.81648979600000005</v>
      </c>
      <c r="O41" s="38">
        <f>_xlfn.IFNA(VLOOKUP($G41&amp;$C41&amp;$D41,Low2x!$B$2:$K$141,10,FALSE),"")</f>
        <v>1.029999E-3</v>
      </c>
      <c r="P41" s="37">
        <f>_xlfn.IFNA(VLOOKUP($G41&amp;$A41&amp;$D41,High8x!$B$2:$K$141,7,FALSE),"")</f>
        <v>0.26950772169759202</v>
      </c>
      <c r="Q41" s="35">
        <f>_xlfn.IFNA(VLOOKUP($G41&amp;$A41&amp;$D41,High8x!$B$2:$K$141,10,FALSE),"")</f>
        <v>3.3998292962049198E-4</v>
      </c>
      <c r="R41" s="34" t="str">
        <f>_xlfn.IFNA(VLOOKUP($G41&amp;$B41&amp;$D41,High8x!$B$2:$K$141,7,FALSE),"")</f>
        <v/>
      </c>
      <c r="S41" s="35" t="str">
        <f>_xlfn.IFNA(VLOOKUP($G41&amp;$B41&amp;$D41,High8x!$B$2:$K$141,10,FALSE),"")</f>
        <v/>
      </c>
      <c r="T41" s="34">
        <f>_xlfn.IFNA(VLOOKUP($G41&amp;$C41&amp;$D41,High8x!$B$2:$K$141,7,FALSE),"")</f>
        <v>3.2656364858425802</v>
      </c>
      <c r="U41" s="38">
        <f>_xlfn.IFNA(VLOOKUP($G41&amp;$C41&amp;$D41,High8x!$B$2:$K$141,10,FALSE),"")</f>
        <v>4.1195875670609798E-3</v>
      </c>
      <c r="V41" s="37">
        <f t="shared" si="3"/>
        <v>4.1160348719022769E-4</v>
      </c>
      <c r="W41" s="34">
        <f t="shared" si="4"/>
        <v>5.1927424719612192E-7</v>
      </c>
      <c r="X41" s="34" t="str">
        <f t="shared" si="5"/>
        <v/>
      </c>
      <c r="Y41" s="34" t="str">
        <f t="shared" si="6"/>
        <v/>
      </c>
      <c r="Z41" s="34">
        <f t="shared" si="7"/>
        <v>4.9779404265093098E-3</v>
      </c>
      <c r="AA41" s="44">
        <f t="shared" si="8"/>
        <v>6.279651559067032E-6</v>
      </c>
      <c r="AB41" s="37">
        <f t="shared" si="9"/>
        <v>-5.0416589919732857E-4</v>
      </c>
      <c r="AC41" s="34">
        <f t="shared" si="10"/>
        <v>-6.6097654016398317E-7</v>
      </c>
      <c r="AD41" s="34" t="str">
        <f t="shared" si="11"/>
        <v/>
      </c>
      <c r="AE41" s="34" t="str">
        <f t="shared" si="12"/>
        <v/>
      </c>
      <c r="AF41" s="34">
        <f t="shared" si="13"/>
        <v>1.0756605247275175E-4</v>
      </c>
      <c r="AG41" s="44">
        <f t="shared" si="14"/>
        <v>1.3614431300726371E-7</v>
      </c>
      <c r="AH41" s="46">
        <f t="shared" si="15"/>
        <v>6.6998806000000008E-2</v>
      </c>
      <c r="AI41" s="48">
        <f t="shared" si="16"/>
        <v>8.4500000000000008E-5</v>
      </c>
      <c r="AJ41" s="48" t="str">
        <f t="shared" si="17"/>
        <v/>
      </c>
      <c r="AK41" s="48" t="str">
        <f t="shared" si="18"/>
        <v/>
      </c>
      <c r="AL41" s="48">
        <f t="shared" si="19"/>
        <v>0.8164897959999996</v>
      </c>
      <c r="AM41" s="51">
        <f t="shared" si="20"/>
        <v>1.0299990000000004E-3</v>
      </c>
      <c r="AN41" s="37">
        <f t="shared" si="21"/>
        <v>0.88348860199999957</v>
      </c>
      <c r="AO41" s="38">
        <f t="shared" si="22"/>
        <v>1.1144990000000003E-3</v>
      </c>
    </row>
    <row r="42" spans="1:41" x14ac:dyDescent="0.25">
      <c r="A42" t="s">
        <v>98</v>
      </c>
      <c r="C42" t="s">
        <v>99</v>
      </c>
      <c r="D42" t="str">
        <f>VLOOKUP(F42,Crossref!$A$17:$B$21,2,FALSE)</f>
        <v>src_03</v>
      </c>
      <c r="E42" t="str">
        <f t="shared" si="2"/>
        <v>C. WoodlandKrewski</v>
      </c>
      <c r="F42" s="17" t="s">
        <v>58</v>
      </c>
      <c r="G42" s="17" t="s">
        <v>26</v>
      </c>
      <c r="H42" s="17" t="s">
        <v>7</v>
      </c>
      <c r="I42" s="17" t="s">
        <v>8</v>
      </c>
      <c r="J42" s="37">
        <f>_xlfn.IFNA(VLOOKUP($G42&amp;$A42&amp;$D42,Low2x!$B$2:$K$141,7,FALSE),"")</f>
        <v>0.14603835900000001</v>
      </c>
      <c r="K42" s="36">
        <f>_xlfn.IFNA(VLOOKUP($G42&amp;$A42&amp;$D42,Low2x!$B$2:$K$141,10,FALSE),"")</f>
        <v>7.9300000000000003E-5</v>
      </c>
      <c r="L42" s="34" t="str">
        <f>_xlfn.IFNA(VLOOKUP($G42&amp;$B42&amp;$D42,Low2x!$B$2:$K$141,7,FALSE),"")</f>
        <v/>
      </c>
      <c r="M42" s="35" t="str">
        <f>_xlfn.IFNA(VLOOKUP($G42&amp;$B42&amp;$D42,Low2x!$B$2:$K$141,10,FALSE),"")</f>
        <v/>
      </c>
      <c r="N42" s="34">
        <f>_xlfn.IFNA(VLOOKUP($G42&amp;$C42&amp;$D42,Low2x!$B$2:$K$141,7,FALSE),"")</f>
        <v>2.392536062</v>
      </c>
      <c r="O42" s="38">
        <f>_xlfn.IFNA(VLOOKUP($G42&amp;$C42&amp;$D42,Low2x!$B$2:$K$141,10,FALSE),"")</f>
        <v>1.298811E-3</v>
      </c>
      <c r="P42" s="37">
        <f>_xlfn.IFNA(VLOOKUP($G42&amp;$A42&amp;$D42,High8x!$B$2:$K$141,7,FALSE),"")</f>
        <v>0.58702381345590304</v>
      </c>
      <c r="Q42" s="35">
        <f>_xlfn.IFNA(VLOOKUP($G42&amp;$A42&amp;$D42,High8x!$B$2:$K$141,10,FALSE),"")</f>
        <v>3.1867157143227999E-4</v>
      </c>
      <c r="R42" s="34" t="str">
        <f>_xlfn.IFNA(VLOOKUP($G42&amp;$B42&amp;$D42,High8x!$B$2:$K$141,7,FALSE),"")</f>
        <v/>
      </c>
      <c r="S42" s="35" t="str">
        <f>_xlfn.IFNA(VLOOKUP($G42&amp;$B42&amp;$D42,High8x!$B$2:$K$141,10,FALSE),"")</f>
        <v/>
      </c>
      <c r="T42" s="34">
        <f>_xlfn.IFNA(VLOOKUP($G42&amp;$C42&amp;$D42,High8x!$B$2:$K$141,7,FALSE),"")</f>
        <v>9.5760588315448594</v>
      </c>
      <c r="U42" s="38">
        <f>_xlfn.IFNA(VLOOKUP($G42&amp;$C42&amp;$D42,High8x!$B$2:$K$141,10,FALSE),"")</f>
        <v>5.19845642719501E-3</v>
      </c>
      <c r="V42" s="37">
        <f t="shared" si="3"/>
        <v>8.9631189930061597E-4</v>
      </c>
      <c r="W42" s="34">
        <f t="shared" si="4"/>
        <v>4.8652758421195118E-7</v>
      </c>
      <c r="X42" s="34" t="str">
        <f t="shared" si="5"/>
        <v/>
      </c>
      <c r="Y42" s="34" t="str">
        <f t="shared" si="6"/>
        <v/>
      </c>
      <c r="Z42" s="34">
        <f t="shared" si="7"/>
        <v>1.4600656035660284E-2</v>
      </c>
      <c r="AA42" s="44">
        <f t="shared" si="8"/>
        <v>7.9261085918597763E-6</v>
      </c>
      <c r="AB42" s="37">
        <f t="shared" si="9"/>
        <v>-9.5679248530100569E-4</v>
      </c>
      <c r="AC42" s="34">
        <f t="shared" si="10"/>
        <v>-4.905238107599753E-7</v>
      </c>
      <c r="AD42" s="34" t="str">
        <f t="shared" si="11"/>
        <v/>
      </c>
      <c r="AE42" s="34" t="str">
        <f t="shared" si="12"/>
        <v/>
      </c>
      <c r="AF42" s="34">
        <f t="shared" si="13"/>
        <v>-1.9715278482870247E-3</v>
      </c>
      <c r="AG42" s="44">
        <f t="shared" si="14"/>
        <v>-1.0708090650030783E-6</v>
      </c>
      <c r="AH42" s="46">
        <f t="shared" si="15"/>
        <v>0.14603835900000001</v>
      </c>
      <c r="AI42" s="48">
        <f t="shared" si="16"/>
        <v>7.9300000000000017E-5</v>
      </c>
      <c r="AJ42" s="48" t="str">
        <f t="shared" si="17"/>
        <v/>
      </c>
      <c r="AK42" s="48" t="str">
        <f t="shared" si="18"/>
        <v/>
      </c>
      <c r="AL42" s="48">
        <f t="shared" si="19"/>
        <v>2.3925360619999996</v>
      </c>
      <c r="AM42" s="51">
        <f t="shared" si="20"/>
        <v>1.2988110000000002E-3</v>
      </c>
      <c r="AN42" s="37">
        <f t="shared" si="21"/>
        <v>2.5385744209999994</v>
      </c>
      <c r="AO42" s="38">
        <f t="shared" si="22"/>
        <v>1.3781110000000002E-3</v>
      </c>
    </row>
    <row r="43" spans="1:41" x14ac:dyDescent="0.25">
      <c r="A43" t="s">
        <v>98</v>
      </c>
      <c r="C43" t="s">
        <v>99</v>
      </c>
      <c r="D43" t="str">
        <f>VLOOKUP(F43,Crossref!$A$17:$B$21,2,FALSE)</f>
        <v>src_03</v>
      </c>
      <c r="E43" t="str">
        <f t="shared" si="2"/>
        <v>C. WoodlandSheppard</v>
      </c>
      <c r="F43" s="17" t="s">
        <v>58</v>
      </c>
      <c r="G43" s="17" t="s">
        <v>27</v>
      </c>
      <c r="H43" s="17" t="s">
        <v>9</v>
      </c>
      <c r="I43" s="17" t="s">
        <v>10</v>
      </c>
      <c r="J43" s="37">
        <f>_xlfn.IFNA(VLOOKUP($G43&amp;$A43&amp;$D43,Low2x!$B$2:$K$141,7,FALSE),"")</f>
        <v>4.0265159999999999E-3</v>
      </c>
      <c r="K43" s="36">
        <f>_xlfn.IFNA(VLOOKUP($G43&amp;$A43&amp;$D43,Low2x!$B$2:$K$141,10,FALSE),"")</f>
        <v>4.5500000000000001E-5</v>
      </c>
      <c r="L43" s="34" t="str">
        <f>_xlfn.IFNA(VLOOKUP($G43&amp;$B43&amp;$D43,Low2x!$B$2:$K$141,7,FALSE),"")</f>
        <v/>
      </c>
      <c r="M43" s="35" t="str">
        <f>_xlfn.IFNA(VLOOKUP($G43&amp;$B43&amp;$D43,Low2x!$B$2:$K$141,10,FALSE),"")</f>
        <v/>
      </c>
      <c r="N43" s="34">
        <f>_xlfn.IFNA(VLOOKUP($G43&amp;$C43&amp;$D43,Low2x!$B$2:$K$141,7,FALSE),"")</f>
        <v>4.8568677999999997E-2</v>
      </c>
      <c r="O43" s="38">
        <f>_xlfn.IFNA(VLOOKUP($G43&amp;$C43&amp;$D43,Low2x!$B$2:$K$141,10,FALSE),"")</f>
        <v>5.4880399999999996E-4</v>
      </c>
      <c r="P43" s="37">
        <f>_xlfn.IFNA(VLOOKUP($G43&amp;$A43&amp;$D43,High8x!$B$2:$K$141,7,FALSE),"")</f>
        <v>1.6198741698642001E-2</v>
      </c>
      <c r="Q43" s="35">
        <f>_xlfn.IFNA(VLOOKUP($G43&amp;$A43&amp;$D43,High8x!$B$2:$K$141,10,FALSE),"")</f>
        <v>1.8303849387429601E-4</v>
      </c>
      <c r="R43" s="34" t="str">
        <f>_xlfn.IFNA(VLOOKUP($G43&amp;$B43&amp;$D43,High8x!$B$2:$K$141,7,FALSE),"")</f>
        <v/>
      </c>
      <c r="S43" s="35" t="str">
        <f>_xlfn.IFNA(VLOOKUP($G43&amp;$B43&amp;$D43,High8x!$B$2:$K$141,10,FALSE),"")</f>
        <v/>
      </c>
      <c r="T43" s="34">
        <f>_xlfn.IFNA(VLOOKUP($G43&amp;$C43&amp;$D43,High8x!$B$2:$K$141,7,FALSE),"")</f>
        <v>0.194371432137456</v>
      </c>
      <c r="U43" s="38">
        <f>_xlfn.IFNA(VLOOKUP($G43&amp;$C43&amp;$D43,High8x!$B$2:$K$141,10,FALSE),"")</f>
        <v>2.1963097413679098E-3</v>
      </c>
      <c r="V43" s="37">
        <f t="shared" si="3"/>
        <v>2.4740296135451221E-5</v>
      </c>
      <c r="W43" s="34">
        <f t="shared" si="4"/>
        <v>2.7954978429734964E-7</v>
      </c>
      <c r="X43" s="34" t="str">
        <f t="shared" si="5"/>
        <v/>
      </c>
      <c r="Y43" s="34" t="str">
        <f t="shared" si="6"/>
        <v/>
      </c>
      <c r="Z43" s="34">
        <f t="shared" si="7"/>
        <v>2.9634706125499188E-4</v>
      </c>
      <c r="AA43" s="44">
        <f t="shared" si="8"/>
        <v>3.3485889052193289E-6</v>
      </c>
      <c r="AB43" s="37">
        <f t="shared" si="9"/>
        <v>-3.0892566214000411E-5</v>
      </c>
      <c r="AC43" s="34">
        <f t="shared" si="10"/>
        <v>-3.4616462476534399E-7</v>
      </c>
      <c r="AD43" s="34" t="str">
        <f t="shared" si="11"/>
        <v/>
      </c>
      <c r="AE43" s="34" t="str">
        <f t="shared" si="12"/>
        <v/>
      </c>
      <c r="AF43" s="34">
        <f t="shared" si="13"/>
        <v>-3.2240045818671126E-5</v>
      </c>
      <c r="AG43" s="44">
        <f t="shared" si="14"/>
        <v>-3.6458045596984151E-7</v>
      </c>
      <c r="AH43" s="46">
        <f t="shared" si="15"/>
        <v>4.0265159999999999E-3</v>
      </c>
      <c r="AI43" s="48">
        <f t="shared" si="16"/>
        <v>4.5499999999999995E-5</v>
      </c>
      <c r="AJ43" s="48" t="str">
        <f t="shared" si="17"/>
        <v/>
      </c>
      <c r="AK43" s="48" t="str">
        <f t="shared" si="18"/>
        <v/>
      </c>
      <c r="AL43" s="48">
        <f t="shared" si="19"/>
        <v>4.8568677999999997E-2</v>
      </c>
      <c r="AM43" s="51">
        <f t="shared" si="20"/>
        <v>5.4880400000000007E-4</v>
      </c>
      <c r="AN43" s="37">
        <f t="shared" si="21"/>
        <v>5.2595193999999998E-2</v>
      </c>
      <c r="AO43" s="38">
        <f t="shared" si="22"/>
        <v>5.9430400000000003E-4</v>
      </c>
    </row>
    <row r="44" spans="1:41" x14ac:dyDescent="0.25">
      <c r="A44" t="s">
        <v>98</v>
      </c>
      <c r="C44" t="s">
        <v>99</v>
      </c>
      <c r="D44" t="str">
        <f>VLOOKUP(F44,Crossref!$A$17:$B$21,2,FALSE)</f>
        <v>src_03</v>
      </c>
      <c r="E44" t="str">
        <f t="shared" si="2"/>
        <v>C. WoodlandBell</v>
      </c>
      <c r="F44" s="17" t="s">
        <v>58</v>
      </c>
      <c r="G44" s="17" t="s">
        <v>28</v>
      </c>
      <c r="H44" s="17" t="s">
        <v>11</v>
      </c>
      <c r="I44" s="17" t="s">
        <v>12</v>
      </c>
      <c r="J44" s="37">
        <f>_xlfn.IFNA(VLOOKUP($G44&amp;$A44&amp;$D44,Low2x!$B$2:$K$141,7,FALSE),"")</f>
        <v>1.0415526E-2</v>
      </c>
      <c r="K44" s="36">
        <f>_xlfn.IFNA(VLOOKUP($G44&amp;$A44&amp;$D44,Low2x!$B$2:$K$141,10,FALSE),"")</f>
        <v>9.91E-6</v>
      </c>
      <c r="L44" s="34" t="str">
        <f>_xlfn.IFNA(VLOOKUP($G44&amp;$B44&amp;$D44,Low2x!$B$2:$K$141,7,FALSE),"")</f>
        <v/>
      </c>
      <c r="M44" s="35" t="str">
        <f>_xlfn.IFNA(VLOOKUP($G44&amp;$B44&amp;$D44,Low2x!$B$2:$K$141,10,FALSE),"")</f>
        <v/>
      </c>
      <c r="N44" s="34">
        <f>_xlfn.IFNA(VLOOKUP($G44&amp;$C44&amp;$D44,Low2x!$B$2:$K$141,7,FALSE),"")</f>
        <v>9.9199902000000006E-2</v>
      </c>
      <c r="O44" s="38">
        <f>_xlfn.IFNA(VLOOKUP($G44&amp;$C44&amp;$D44,Low2x!$B$2:$K$141,10,FALSE),"")</f>
        <v>9.4400000000000004E-5</v>
      </c>
      <c r="P44" s="37">
        <f>_xlfn.IFNA(VLOOKUP($G44&amp;$A44&amp;$D44,High8x!$B$2:$K$141,7,FALSE),"")</f>
        <v>4.1943111104394401E-2</v>
      </c>
      <c r="Q44" s="35">
        <f>_xlfn.IFNA(VLOOKUP($G44&amp;$A44&amp;$D44,High8x!$B$2:$K$141,10,FALSE),"")</f>
        <v>3.9897130465753497E-5</v>
      </c>
      <c r="R44" s="34" t="str">
        <f>_xlfn.IFNA(VLOOKUP($G44&amp;$B44&amp;$D44,High8x!$B$2:$K$141,7,FALSE),"")</f>
        <v/>
      </c>
      <c r="S44" s="35" t="str">
        <f>_xlfn.IFNA(VLOOKUP($G44&amp;$B44&amp;$D44,High8x!$B$2:$K$141,10,FALSE),"")</f>
        <v/>
      </c>
      <c r="T44" s="34">
        <f>_xlfn.IFNA(VLOOKUP($G44&amp;$C44&amp;$D44,High8x!$B$2:$K$141,7,FALSE),"")</f>
        <v>0.39676499821261002</v>
      </c>
      <c r="U44" s="38">
        <f>_xlfn.IFNA(VLOOKUP($G44&amp;$C44&amp;$D44,High8x!$B$2:$K$141,10,FALSE),"")</f>
        <v>3.7741084247502302E-4</v>
      </c>
      <c r="V44" s="37">
        <f t="shared" si="3"/>
        <v>6.4080457529256909E-5</v>
      </c>
      <c r="W44" s="34">
        <f t="shared" si="4"/>
        <v>6.0949452166165653E-8</v>
      </c>
      <c r="X44" s="34" t="str">
        <f t="shared" si="5"/>
        <v/>
      </c>
      <c r="Y44" s="34" t="str">
        <f t="shared" si="6"/>
        <v/>
      </c>
      <c r="Z44" s="34">
        <f t="shared" si="7"/>
        <v>6.0480710612319114E-4</v>
      </c>
      <c r="AA44" s="44">
        <f t="shared" si="8"/>
        <v>5.7522528958338013E-7</v>
      </c>
      <c r="AB44" s="37">
        <f t="shared" si="9"/>
        <v>-9.366903479813421E-5</v>
      </c>
      <c r="AC44" s="34">
        <f t="shared" si="10"/>
        <v>-8.5710155251170228E-8</v>
      </c>
      <c r="AD44" s="34" t="str">
        <f t="shared" si="11"/>
        <v/>
      </c>
      <c r="AE44" s="34" t="str">
        <f t="shared" si="12"/>
        <v/>
      </c>
      <c r="AF44" s="34">
        <f t="shared" si="13"/>
        <v>1.1536595796612925E-5</v>
      </c>
      <c r="AG44" s="44">
        <f t="shared" si="14"/>
        <v>6.3052508325665921E-8</v>
      </c>
      <c r="AH44" s="46">
        <f t="shared" si="15"/>
        <v>1.0415526E-2</v>
      </c>
      <c r="AI44" s="48">
        <f t="shared" si="16"/>
        <v>9.9099999999999966E-6</v>
      </c>
      <c r="AJ44" s="48" t="str">
        <f t="shared" si="17"/>
        <v/>
      </c>
      <c r="AK44" s="48" t="str">
        <f t="shared" si="18"/>
        <v/>
      </c>
      <c r="AL44" s="48">
        <f t="shared" si="19"/>
        <v>9.9199901999999965E-2</v>
      </c>
      <c r="AM44" s="51">
        <f t="shared" si="20"/>
        <v>9.4400000000000004E-5</v>
      </c>
      <c r="AN44" s="37">
        <f t="shared" si="21"/>
        <v>0.10961542799999996</v>
      </c>
      <c r="AO44" s="38">
        <f t="shared" si="22"/>
        <v>1.0431E-4</v>
      </c>
    </row>
    <row r="45" spans="1:41" x14ac:dyDescent="0.25">
      <c r="A45" t="s">
        <v>98</v>
      </c>
      <c r="C45" t="s">
        <v>99</v>
      </c>
      <c r="D45" t="str">
        <f>VLOOKUP(F45,Crossref!$A$17:$B$21,2,FALSE)</f>
        <v>src_03</v>
      </c>
      <c r="E45" t="str">
        <f t="shared" si="2"/>
        <v>C. WoodlandZanobetti_HA</v>
      </c>
      <c r="F45" s="17" t="s">
        <v>58</v>
      </c>
      <c r="G45" s="17" t="s">
        <v>29</v>
      </c>
      <c r="H45" s="17" t="s">
        <v>13</v>
      </c>
      <c r="I45" s="17" t="s">
        <v>12</v>
      </c>
      <c r="J45" s="37">
        <f>_xlfn.IFNA(VLOOKUP($G45&amp;$A45&amp;$D45,Low2x!$B$2:$K$141,7,FALSE),"")</f>
        <v>2.3758666000000001E-2</v>
      </c>
      <c r="K45" s="36">
        <f>_xlfn.IFNA(VLOOKUP($G45&amp;$A45&amp;$D45,Low2x!$B$2:$K$141,10,FALSE),"")</f>
        <v>2.6299999999999999E-5</v>
      </c>
      <c r="L45" s="34" t="str">
        <f>_xlfn.IFNA(VLOOKUP($G45&amp;$B45&amp;$D45,Low2x!$B$2:$K$141,7,FALSE),"")</f>
        <v/>
      </c>
      <c r="M45" s="35" t="str">
        <f>_xlfn.IFNA(VLOOKUP($G45&amp;$B45&amp;$D45,Low2x!$B$2:$K$141,10,FALSE),"")</f>
        <v/>
      </c>
      <c r="N45" s="34">
        <f>_xlfn.IFNA(VLOOKUP($G45&amp;$C45&amp;$D45,Low2x!$B$2:$K$141,7,FALSE),"")</f>
        <v>0.29374476999999999</v>
      </c>
      <c r="O45" s="38">
        <f>_xlfn.IFNA(VLOOKUP($G45&amp;$C45&amp;$D45,Low2x!$B$2:$K$141,10,FALSE),"")</f>
        <v>3.2507400000000001E-4</v>
      </c>
      <c r="P45" s="37">
        <f>_xlfn.IFNA(VLOOKUP($G45&amp;$A45&amp;$D45,High8x!$B$2:$K$141,7,FALSE),"")</f>
        <v>9.5614002048357294E-2</v>
      </c>
      <c r="Q45" s="35">
        <f>_xlfn.IFNA(VLOOKUP($G45&amp;$A45&amp;$D45,High8x!$B$2:$K$141,10,FALSE),"")</f>
        <v>1.05811570814098E-4</v>
      </c>
      <c r="R45" s="34" t="str">
        <f>_xlfn.IFNA(VLOOKUP($G45&amp;$B45&amp;$D45,High8x!$B$2:$K$141,7,FALSE),"")</f>
        <v/>
      </c>
      <c r="S45" s="35" t="str">
        <f>_xlfn.IFNA(VLOOKUP($G45&amp;$B45&amp;$D45,High8x!$B$2:$K$141,10,FALSE),"")</f>
        <v/>
      </c>
      <c r="T45" s="34">
        <f>_xlfn.IFNA(VLOOKUP($G45&amp;$C45&amp;$D45,High8x!$B$2:$K$141,7,FALSE),"")</f>
        <v>1.1764067087149599</v>
      </c>
      <c r="U45" s="38">
        <f>_xlfn.IFNA(VLOOKUP($G45&amp;$C45&amp;$D45,High8x!$B$2:$K$141,10,FALSE),"")</f>
        <v>1.3018746114446601E-3</v>
      </c>
      <c r="V45" s="37">
        <f t="shared" si="3"/>
        <v>1.4604743099259614E-4</v>
      </c>
      <c r="W45" s="34">
        <f t="shared" si="4"/>
        <v>1.6160888376849184E-7</v>
      </c>
      <c r="X45" s="34" t="str">
        <f t="shared" si="5"/>
        <v/>
      </c>
      <c r="Y45" s="34" t="str">
        <f t="shared" si="6"/>
        <v/>
      </c>
      <c r="Z45" s="34">
        <f t="shared" si="7"/>
        <v>1.7940283307214633E-3</v>
      </c>
      <c r="AA45" s="44">
        <f t="shared" si="8"/>
        <v>1.9853670964322356E-6</v>
      </c>
      <c r="AB45" s="37">
        <f t="shared" si="9"/>
        <v>-1.9311268278576765E-4</v>
      </c>
      <c r="AC45" s="34">
        <f t="shared" si="10"/>
        <v>-2.038569380326575E-7</v>
      </c>
      <c r="AD45" s="34" t="str">
        <f t="shared" si="11"/>
        <v/>
      </c>
      <c r="AE45" s="34" t="str">
        <f t="shared" si="12"/>
        <v/>
      </c>
      <c r="AF45" s="34">
        <f t="shared" si="13"/>
        <v>-4.7587623831990555E-4</v>
      </c>
      <c r="AG45" s="44">
        <f t="shared" si="14"/>
        <v>-5.2620381488645111E-7</v>
      </c>
      <c r="AH45" s="46">
        <f t="shared" si="15"/>
        <v>2.3758665999999998E-2</v>
      </c>
      <c r="AI45" s="48">
        <f t="shared" si="16"/>
        <v>2.6300000000000006E-5</v>
      </c>
      <c r="AJ45" s="48" t="str">
        <f t="shared" si="17"/>
        <v/>
      </c>
      <c r="AK45" s="48" t="str">
        <f t="shared" si="18"/>
        <v/>
      </c>
      <c r="AL45" s="48">
        <f t="shared" si="19"/>
        <v>0.29374477000000004</v>
      </c>
      <c r="AM45" s="51">
        <f t="shared" si="20"/>
        <v>3.2507400000000017E-4</v>
      </c>
      <c r="AN45" s="37">
        <f t="shared" si="21"/>
        <v>0.31750343600000003</v>
      </c>
      <c r="AO45" s="38">
        <f t="shared" si="22"/>
        <v>3.5137400000000016E-4</v>
      </c>
    </row>
    <row r="46" spans="1:41" x14ac:dyDescent="0.25">
      <c r="A46" t="s">
        <v>98</v>
      </c>
      <c r="C46" t="s">
        <v>99</v>
      </c>
      <c r="D46" t="str">
        <f>VLOOKUP(F46,Crossref!$A$17:$B$21,2,FALSE)</f>
        <v>src_03</v>
      </c>
      <c r="E46" t="str">
        <f t="shared" si="2"/>
        <v>C. WoodlandZanobetti_18TO24</v>
      </c>
      <c r="F46" s="17" t="s">
        <v>58</v>
      </c>
      <c r="G46" s="17" t="s">
        <v>30</v>
      </c>
      <c r="H46" s="17" t="s">
        <v>14</v>
      </c>
      <c r="I46" s="17" t="s">
        <v>15</v>
      </c>
      <c r="J46" s="37">
        <f>_xlfn.IFNA(VLOOKUP($G46&amp;$A46&amp;$D46,Low2x!$B$2:$K$141,7,FALSE),"")</f>
        <v>6.7100000000000001E-6</v>
      </c>
      <c r="K46" s="36">
        <f>_xlfn.IFNA(VLOOKUP($G46&amp;$A46&amp;$D46,Low2x!$B$2:$K$141,10,FALSE),"")</f>
        <v>3.8600000000000003E-5</v>
      </c>
      <c r="L46" s="34" t="str">
        <f>_xlfn.IFNA(VLOOKUP($G46&amp;$B46&amp;$D46,Low2x!$B$2:$K$141,7,FALSE),"")</f>
        <v/>
      </c>
      <c r="M46" s="35" t="str">
        <f>_xlfn.IFNA(VLOOKUP($G46&amp;$B46&amp;$D46,Low2x!$B$2:$K$141,10,FALSE),"")</f>
        <v/>
      </c>
      <c r="N46" s="34">
        <f>_xlfn.IFNA(VLOOKUP($G46&amp;$C46&amp;$D46,Low2x!$B$2:$K$141,7,FALSE),"")</f>
        <v>1.1767199999999999E-4</v>
      </c>
      <c r="O46" s="38">
        <f>_xlfn.IFNA(VLOOKUP($G46&amp;$C46&amp;$D46,Low2x!$B$2:$K$141,10,FALSE),"")</f>
        <v>6.7802400000000005E-4</v>
      </c>
      <c r="P46" s="37">
        <f>_xlfn.IFNA(VLOOKUP($G46&amp;$A46&amp;$D46,High8x!$B$2:$K$141,7,FALSE),"")</f>
        <v>2.6914874242527299E-5</v>
      </c>
      <c r="Q46" s="35">
        <f>_xlfn.IFNA(VLOOKUP($G46&amp;$A46&amp;$D46,High8x!$B$2:$K$141,10,FALSE),"")</f>
        <v>1.5508250522324401E-4</v>
      </c>
      <c r="R46" s="34" t="str">
        <f>_xlfn.IFNA(VLOOKUP($G46&amp;$B46&amp;$D46,High8x!$B$2:$K$141,7,FALSE),"")</f>
        <v/>
      </c>
      <c r="S46" s="35" t="str">
        <f>_xlfn.IFNA(VLOOKUP($G46&amp;$B46&amp;$D46,High8x!$B$2:$K$141,10,FALSE),"")</f>
        <v/>
      </c>
      <c r="T46" s="34">
        <f>_xlfn.IFNA(VLOOKUP($G46&amp;$C46&amp;$D46,High8x!$B$2:$K$141,7,FALSE),"")</f>
        <v>4.7021227751462902E-4</v>
      </c>
      <c r="U46" s="38">
        <f>_xlfn.IFNA(VLOOKUP($G46&amp;$C46&amp;$D46,High8x!$B$2:$K$141,10,FALSE),"")</f>
        <v>2.7093456698554798E-3</v>
      </c>
      <c r="V46" s="37">
        <f t="shared" si="3"/>
        <v>4.1066817566112397E-8</v>
      </c>
      <c r="W46" s="34">
        <f t="shared" si="4"/>
        <v>2.367530593968374E-7</v>
      </c>
      <c r="X46" s="34" t="str">
        <f t="shared" si="5"/>
        <v/>
      </c>
      <c r="Y46" s="34" t="str">
        <f t="shared" si="6"/>
        <v/>
      </c>
      <c r="Z46" s="34">
        <f t="shared" si="7"/>
        <v>7.1654527950127851E-7</v>
      </c>
      <c r="AA46" s="44">
        <f t="shared" si="8"/>
        <v>4.1287025810070726E-6</v>
      </c>
      <c r="AB46" s="37">
        <f t="shared" si="9"/>
        <v>-2.4958080842432873E-8</v>
      </c>
      <c r="AC46" s="34">
        <f t="shared" si="10"/>
        <v>-2.2750174108132301E-7</v>
      </c>
      <c r="AD46" s="34" t="str">
        <f t="shared" si="11"/>
        <v/>
      </c>
      <c r="AE46" s="34" t="str">
        <f t="shared" si="12"/>
        <v/>
      </c>
      <c r="AF46" s="34">
        <f t="shared" si="13"/>
        <v>1.5857416179031756E-7</v>
      </c>
      <c r="AG46" s="44">
        <f t="shared" si="14"/>
        <v>9.1677671484012568E-7</v>
      </c>
      <c r="AH46" s="46">
        <f t="shared" si="15"/>
        <v>6.7100000000000001E-6</v>
      </c>
      <c r="AI46" s="48">
        <f t="shared" si="16"/>
        <v>3.860000000000001E-5</v>
      </c>
      <c r="AJ46" s="48" t="str">
        <f t="shared" si="17"/>
        <v/>
      </c>
      <c r="AK46" s="48" t="str">
        <f t="shared" si="18"/>
        <v/>
      </c>
      <c r="AL46" s="48">
        <f t="shared" si="19"/>
        <v>1.1767199999999999E-4</v>
      </c>
      <c r="AM46" s="51">
        <f t="shared" si="20"/>
        <v>6.7802400000000005E-4</v>
      </c>
      <c r="AN46" s="37">
        <f t="shared" si="21"/>
        <v>1.24382E-4</v>
      </c>
      <c r="AO46" s="38">
        <f t="shared" si="22"/>
        <v>7.1662400000000002E-4</v>
      </c>
    </row>
    <row r="47" spans="1:41" x14ac:dyDescent="0.25">
      <c r="A47" t="s">
        <v>98</v>
      </c>
      <c r="C47" t="s">
        <v>99</v>
      </c>
      <c r="D47" t="str">
        <f>VLOOKUP(F47,Crossref!$A$17:$B$21,2,FALSE)</f>
        <v>src_03</v>
      </c>
      <c r="E47" t="str">
        <f t="shared" si="2"/>
        <v>C. WoodlandZanobetti_25TO44</v>
      </c>
      <c r="F47" s="17" t="s">
        <v>58</v>
      </c>
      <c r="G47" s="17" t="s">
        <v>31</v>
      </c>
      <c r="H47" s="17" t="s">
        <v>14</v>
      </c>
      <c r="I47" s="17" t="s">
        <v>16</v>
      </c>
      <c r="J47" s="37">
        <f>_xlfn.IFNA(VLOOKUP($G47&amp;$A47&amp;$D47,Low2x!$B$2:$K$141,7,FALSE),"")</f>
        <v>4.11505E-4</v>
      </c>
      <c r="K47" s="36">
        <f>_xlfn.IFNA(VLOOKUP($G47&amp;$A47&amp;$D47,Low2x!$B$2:$K$141,10,FALSE),"")</f>
        <v>3.6699999999999998E-5</v>
      </c>
      <c r="L47" s="34" t="str">
        <f>_xlfn.IFNA(VLOOKUP($G47&amp;$B47&amp;$D47,Low2x!$B$2:$K$141,7,FALSE),"")</f>
        <v/>
      </c>
      <c r="M47" s="35" t="str">
        <f>_xlfn.IFNA(VLOOKUP($G47&amp;$B47&amp;$D47,Low2x!$B$2:$K$141,10,FALSE),"")</f>
        <v/>
      </c>
      <c r="N47" s="34">
        <f>_xlfn.IFNA(VLOOKUP($G47&amp;$C47&amp;$D47,Low2x!$B$2:$K$141,7,FALSE),"")</f>
        <v>5.2501320000000002E-3</v>
      </c>
      <c r="O47" s="38">
        <f>_xlfn.IFNA(VLOOKUP($G47&amp;$C47&amp;$D47,Low2x!$B$2:$K$141,10,FALSE),"")</f>
        <v>4.68424E-4</v>
      </c>
      <c r="P47" s="37">
        <f>_xlfn.IFNA(VLOOKUP($G47&amp;$A47&amp;$D47,High8x!$B$2:$K$141,7,FALSE),"")</f>
        <v>1.6551214441741899E-3</v>
      </c>
      <c r="Q47" s="35">
        <f>_xlfn.IFNA(VLOOKUP($G47&amp;$A47&amp;$D47,High8x!$B$2:$K$141,10,FALSE),"")</f>
        <v>1.4767237495262001E-4</v>
      </c>
      <c r="R47" s="34" t="str">
        <f>_xlfn.IFNA(VLOOKUP($G47&amp;$B47&amp;$D47,High8x!$B$2:$K$141,7,FALSE),"")</f>
        <v/>
      </c>
      <c r="S47" s="35" t="str">
        <f>_xlfn.IFNA(VLOOKUP($G47&amp;$B47&amp;$D47,High8x!$B$2:$K$141,10,FALSE),"")</f>
        <v/>
      </c>
      <c r="T47" s="34">
        <f>_xlfn.IFNA(VLOOKUP($G47&amp;$C47&amp;$D47,High8x!$B$2:$K$141,7,FALSE),"")</f>
        <v>2.1018052076948499E-2</v>
      </c>
      <c r="U47" s="38">
        <f>_xlfn.IFNA(VLOOKUP($G47&amp;$C47&amp;$D47,High8x!$B$2:$K$141,10,FALSE),"")</f>
        <v>1.8752615876047899E-3</v>
      </c>
      <c r="V47" s="37">
        <f t="shared" si="3"/>
        <v>2.5276756995410364E-6</v>
      </c>
      <c r="W47" s="34">
        <f t="shared" si="4"/>
        <v>2.2555360762727646E-7</v>
      </c>
      <c r="X47" s="34" t="str">
        <f t="shared" si="5"/>
        <v/>
      </c>
      <c r="Y47" s="34" t="str">
        <f t="shared" si="6"/>
        <v/>
      </c>
      <c r="Z47" s="34">
        <f t="shared" si="7"/>
        <v>3.2048618042578245E-5</v>
      </c>
      <c r="AA47" s="44">
        <f t="shared" si="8"/>
        <v>2.8594259910666463E-6</v>
      </c>
      <c r="AB47" s="37">
        <f t="shared" si="9"/>
        <v>-3.0338147247298969E-6</v>
      </c>
      <c r="AC47" s="34">
        <f t="shared" si="10"/>
        <v>-2.9079165087333991E-7</v>
      </c>
      <c r="AD47" s="34" t="str">
        <f t="shared" si="11"/>
        <v/>
      </c>
      <c r="AE47" s="34" t="str">
        <f t="shared" si="12"/>
        <v/>
      </c>
      <c r="AF47" s="34">
        <f t="shared" si="13"/>
        <v>-5.8413589828290591E-6</v>
      </c>
      <c r="AG47" s="44">
        <f t="shared" si="14"/>
        <v>-5.2186253493005305E-7</v>
      </c>
      <c r="AH47" s="46">
        <f t="shared" si="15"/>
        <v>4.1150500000000005E-4</v>
      </c>
      <c r="AI47" s="48">
        <f t="shared" si="16"/>
        <v>3.6699999999999998E-5</v>
      </c>
      <c r="AJ47" s="48" t="str">
        <f t="shared" si="17"/>
        <v/>
      </c>
      <c r="AK47" s="48" t="str">
        <f t="shared" si="18"/>
        <v/>
      </c>
      <c r="AL47" s="48">
        <f t="shared" si="19"/>
        <v>5.2501320000000028E-3</v>
      </c>
      <c r="AM47" s="51">
        <f t="shared" si="20"/>
        <v>4.6842399999999995E-4</v>
      </c>
      <c r="AN47" s="37">
        <f t="shared" si="21"/>
        <v>5.6616370000000032E-3</v>
      </c>
      <c r="AO47" s="38">
        <f t="shared" si="22"/>
        <v>5.0512399999999992E-4</v>
      </c>
    </row>
    <row r="48" spans="1:41" x14ac:dyDescent="0.25">
      <c r="A48" t="s">
        <v>98</v>
      </c>
      <c r="C48" t="s">
        <v>99</v>
      </c>
      <c r="D48" t="str">
        <f>VLOOKUP(F48,Crossref!$A$17:$B$21,2,FALSE)</f>
        <v>src_03</v>
      </c>
      <c r="E48" t="str">
        <f t="shared" si="2"/>
        <v>C. WoodlandZanobetti_45TO54</v>
      </c>
      <c r="F48" s="17" t="s">
        <v>58</v>
      </c>
      <c r="G48" s="17" t="s">
        <v>32</v>
      </c>
      <c r="H48" s="17" t="s">
        <v>14</v>
      </c>
      <c r="I48" s="17" t="s">
        <v>17</v>
      </c>
      <c r="J48" s="37">
        <f>_xlfn.IFNA(VLOOKUP($G48&amp;$A48&amp;$D48,Low2x!$B$2:$K$141,7,FALSE),"")</f>
        <v>9.5178899999999998E-4</v>
      </c>
      <c r="K48" s="36">
        <f>_xlfn.IFNA(VLOOKUP($G48&amp;$A48&amp;$D48,Low2x!$B$2:$K$141,10,FALSE),"")</f>
        <v>3.3200000000000001E-5</v>
      </c>
      <c r="L48" s="34" t="str">
        <f>_xlfn.IFNA(VLOOKUP($G48&amp;$B48&amp;$D48,Low2x!$B$2:$K$141,7,FALSE),"")</f>
        <v/>
      </c>
      <c r="M48" s="35" t="str">
        <f>_xlfn.IFNA(VLOOKUP($G48&amp;$B48&amp;$D48,Low2x!$B$2:$K$141,10,FALSE),"")</f>
        <v/>
      </c>
      <c r="N48" s="34">
        <f>_xlfn.IFNA(VLOOKUP($G48&amp;$C48&amp;$D48,Low2x!$B$2:$K$141,7,FALSE),"")</f>
        <v>9.4277660000000006E-3</v>
      </c>
      <c r="O48" s="38">
        <f>_xlfn.IFNA(VLOOKUP($G48&amp;$C48&amp;$D48,Low2x!$B$2:$K$141,10,FALSE),"")</f>
        <v>3.2839799999999998E-4</v>
      </c>
      <c r="P48" s="37">
        <f>_xlfn.IFNA(VLOOKUP($G48&amp;$A48&amp;$D48,High8x!$B$2:$K$141,7,FALSE),"")</f>
        <v>3.8310257790488298E-3</v>
      </c>
      <c r="Q48" s="35">
        <f>_xlfn.IFNA(VLOOKUP($G48&amp;$A48&amp;$D48,High8x!$B$2:$K$141,10,FALSE),"")</f>
        <v>1.3344647381915799E-4</v>
      </c>
      <c r="R48" s="34" t="str">
        <f>_xlfn.IFNA(VLOOKUP($G48&amp;$B48&amp;$D48,High8x!$B$2:$K$141,7,FALSE),"")</f>
        <v/>
      </c>
      <c r="S48" s="35" t="str">
        <f>_xlfn.IFNA(VLOOKUP($G48&amp;$B48&amp;$D48,High8x!$B$2:$K$141,10,FALSE),"")</f>
        <v/>
      </c>
      <c r="T48" s="34">
        <f>_xlfn.IFNA(VLOOKUP($G48&amp;$C48&amp;$D48,High8x!$B$2:$K$141,7,FALSE),"")</f>
        <v>3.7697322359178602E-2</v>
      </c>
      <c r="U48" s="38">
        <f>_xlfn.IFNA(VLOOKUP($G48&amp;$C48&amp;$D48,High8x!$B$2:$K$141,10,FALSE),"")</f>
        <v>1.3131143018582001E-3</v>
      </c>
      <c r="V48" s="37">
        <f t="shared" si="3"/>
        <v>5.8521072744894921E-6</v>
      </c>
      <c r="W48" s="34">
        <f t="shared" si="4"/>
        <v>2.037529955673943E-7</v>
      </c>
      <c r="X48" s="34" t="str">
        <f t="shared" si="5"/>
        <v/>
      </c>
      <c r="Y48" s="34" t="str">
        <f t="shared" si="6"/>
        <v/>
      </c>
      <c r="Z48" s="34">
        <f t="shared" si="7"/>
        <v>5.7458447884509351E-5</v>
      </c>
      <c r="AA48" s="44">
        <f t="shared" si="8"/>
        <v>2.0014558980857728E-6</v>
      </c>
      <c r="AB48" s="37">
        <f t="shared" si="9"/>
        <v>-7.9565930162770783E-6</v>
      </c>
      <c r="AC48" s="34">
        <f t="shared" si="10"/>
        <v>-2.1549127305267178E-7</v>
      </c>
      <c r="AD48" s="34" t="str">
        <f t="shared" si="11"/>
        <v/>
      </c>
      <c r="AE48" s="34" t="str">
        <f t="shared" si="12"/>
        <v/>
      </c>
      <c r="AF48" s="34">
        <f t="shared" si="13"/>
        <v>4.5805469404691657E-6</v>
      </c>
      <c r="AG48" s="44">
        <f t="shared" si="14"/>
        <v>1.5923271393320296E-7</v>
      </c>
      <c r="AH48" s="46">
        <f t="shared" si="15"/>
        <v>9.5178899999999965E-4</v>
      </c>
      <c r="AI48" s="48">
        <f t="shared" si="16"/>
        <v>3.3199999999999994E-5</v>
      </c>
      <c r="AJ48" s="48" t="str">
        <f t="shared" si="17"/>
        <v/>
      </c>
      <c r="AK48" s="48" t="str">
        <f t="shared" si="18"/>
        <v/>
      </c>
      <c r="AL48" s="48">
        <f t="shared" si="19"/>
        <v>9.4277660000000024E-3</v>
      </c>
      <c r="AM48" s="51">
        <f t="shared" si="20"/>
        <v>3.2839799999999993E-4</v>
      </c>
      <c r="AN48" s="37">
        <f t="shared" si="21"/>
        <v>1.0379555000000002E-2</v>
      </c>
      <c r="AO48" s="38">
        <f t="shared" si="22"/>
        <v>3.6159799999999992E-4</v>
      </c>
    </row>
    <row r="49" spans="1:41" x14ac:dyDescent="0.25">
      <c r="A49" t="s">
        <v>98</v>
      </c>
      <c r="C49" t="s">
        <v>99</v>
      </c>
      <c r="D49" t="str">
        <f>VLOOKUP(F49,Crossref!$A$17:$B$21,2,FALSE)</f>
        <v>src_03</v>
      </c>
      <c r="E49" t="str">
        <f t="shared" si="2"/>
        <v>C. WoodlandZanobetti_55TO64</v>
      </c>
      <c r="F49" s="17" t="s">
        <v>58</v>
      </c>
      <c r="G49" s="17" t="s">
        <v>33</v>
      </c>
      <c r="H49" s="17" t="s">
        <v>14</v>
      </c>
      <c r="I49" s="17" t="s">
        <v>18</v>
      </c>
      <c r="J49" s="37">
        <f>_xlfn.IFNA(VLOOKUP($G49&amp;$A49&amp;$D49,Low2x!$B$2:$K$141,7,FALSE),"")</f>
        <v>1.5512869999999999E-3</v>
      </c>
      <c r="K49" s="36">
        <f>_xlfn.IFNA(VLOOKUP($G49&amp;$A49&amp;$D49,Low2x!$B$2:$K$141,10,FALSE),"")</f>
        <v>3.2199999999999997E-5</v>
      </c>
      <c r="L49" s="34" t="str">
        <f>_xlfn.IFNA(VLOOKUP($G49&amp;$B49&amp;$D49,Low2x!$B$2:$K$141,7,FALSE),"")</f>
        <v/>
      </c>
      <c r="M49" s="35" t="str">
        <f>_xlfn.IFNA(VLOOKUP($G49&amp;$B49&amp;$D49,Low2x!$B$2:$K$141,10,FALSE),"")</f>
        <v/>
      </c>
      <c r="N49" s="34">
        <f>_xlfn.IFNA(VLOOKUP($G49&amp;$C49&amp;$D49,Low2x!$B$2:$K$141,7,FALSE),"")</f>
        <v>1.399384E-2</v>
      </c>
      <c r="O49" s="38">
        <f>_xlfn.IFNA(VLOOKUP($G49&amp;$C49&amp;$D49,Low2x!$B$2:$K$141,10,FALSE),"")</f>
        <v>2.9009000000000001E-4</v>
      </c>
      <c r="P49" s="37">
        <f>_xlfn.IFNA(VLOOKUP($G49&amp;$A49&amp;$D49,High8x!$B$2:$K$141,7,FALSE),"")</f>
        <v>6.24538442700363E-3</v>
      </c>
      <c r="Q49" s="35">
        <f>_xlfn.IFNA(VLOOKUP($G49&amp;$A49&amp;$D49,High8x!$B$2:$K$141,10,FALSE),"")</f>
        <v>1.2946561154327901E-4</v>
      </c>
      <c r="R49" s="34" t="str">
        <f>_xlfn.IFNA(VLOOKUP($G49&amp;$B49&amp;$D49,High8x!$B$2:$K$141,7,FALSE),"")</f>
        <v/>
      </c>
      <c r="S49" s="35" t="str">
        <f>_xlfn.IFNA(VLOOKUP($G49&amp;$B49&amp;$D49,High8x!$B$2:$K$141,10,FALSE),"")</f>
        <v/>
      </c>
      <c r="T49" s="34">
        <f>_xlfn.IFNA(VLOOKUP($G49&amp;$C49&amp;$D49,High8x!$B$2:$K$141,7,FALSE),"")</f>
        <v>5.5910720400618799E-2</v>
      </c>
      <c r="U49" s="38">
        <f>_xlfn.IFNA(VLOOKUP($G49&amp;$C49&amp;$D49,High8x!$B$2:$K$141,10,FALSE),"")</f>
        <v>1.1590184228201701E-3</v>
      </c>
      <c r="V49" s="37">
        <f t="shared" si="3"/>
        <v>9.540848428869166E-6</v>
      </c>
      <c r="W49" s="34">
        <f t="shared" si="4"/>
        <v>1.9769433240503864E-7</v>
      </c>
      <c r="X49" s="34" t="str">
        <f t="shared" si="5"/>
        <v/>
      </c>
      <c r="Y49" s="34" t="str">
        <f t="shared" si="6"/>
        <v/>
      </c>
      <c r="Z49" s="34">
        <f t="shared" si="7"/>
        <v>8.5196911383371538E-5</v>
      </c>
      <c r="AA49" s="44">
        <f t="shared" si="8"/>
        <v>1.766114680528801E-6</v>
      </c>
      <c r="AB49" s="37">
        <f t="shared" si="9"/>
        <v>-1.3412142334542562E-5</v>
      </c>
      <c r="AC49" s="34">
        <f t="shared" si="10"/>
        <v>-2.2187051442634125E-7</v>
      </c>
      <c r="AD49" s="34" t="str">
        <f t="shared" si="11"/>
        <v/>
      </c>
      <c r="AE49" s="34" t="str">
        <f t="shared" si="12"/>
        <v/>
      </c>
      <c r="AF49" s="34">
        <f t="shared" si="13"/>
        <v>2.1546533127067558E-5</v>
      </c>
      <c r="AG49" s="44">
        <f t="shared" si="14"/>
        <v>4.4719239327664813E-7</v>
      </c>
      <c r="AH49" s="46">
        <f t="shared" si="15"/>
        <v>1.5512870000000006E-3</v>
      </c>
      <c r="AI49" s="48">
        <f t="shared" si="16"/>
        <v>3.2199999999999997E-5</v>
      </c>
      <c r="AJ49" s="48" t="str">
        <f t="shared" si="17"/>
        <v/>
      </c>
      <c r="AK49" s="48" t="str">
        <f t="shared" si="18"/>
        <v/>
      </c>
      <c r="AL49" s="48">
        <f t="shared" si="19"/>
        <v>1.399384E-2</v>
      </c>
      <c r="AM49" s="51">
        <f t="shared" si="20"/>
        <v>2.9009000000000001E-4</v>
      </c>
      <c r="AN49" s="37">
        <f t="shared" si="21"/>
        <v>1.5545127000000001E-2</v>
      </c>
      <c r="AO49" s="38">
        <f t="shared" si="22"/>
        <v>3.2229000000000003E-4</v>
      </c>
    </row>
    <row r="50" spans="1:41" x14ac:dyDescent="0.25">
      <c r="A50" t="s">
        <v>98</v>
      </c>
      <c r="C50" t="s">
        <v>99</v>
      </c>
      <c r="D50" t="str">
        <f>VLOOKUP(F50,Crossref!$A$17:$B$21,2,FALSE)</f>
        <v>src_03</v>
      </c>
      <c r="E50" t="str">
        <f t="shared" si="2"/>
        <v>C. WoodlandZanobetti_65TO99</v>
      </c>
      <c r="F50" s="17" t="s">
        <v>58</v>
      </c>
      <c r="G50" s="17" t="s">
        <v>34</v>
      </c>
      <c r="H50" s="17" t="s">
        <v>14</v>
      </c>
      <c r="I50" s="17" t="s">
        <v>12</v>
      </c>
      <c r="J50" s="37">
        <f>_xlfn.IFNA(VLOOKUP($G50&amp;$A50&amp;$D50,Low2x!$B$2:$K$141,7,FALSE),"")</f>
        <v>6.1750069999999997E-3</v>
      </c>
      <c r="K50" s="36">
        <f>_xlfn.IFNA(VLOOKUP($G50&amp;$A50&amp;$D50,Low2x!$B$2:$K$141,10,FALSE),"")</f>
        <v>3.0300000000000001E-5</v>
      </c>
      <c r="L50" s="34" t="str">
        <f>_xlfn.IFNA(VLOOKUP($G50&amp;$B50&amp;$D50,Low2x!$B$2:$K$141,7,FALSE),"")</f>
        <v/>
      </c>
      <c r="M50" s="35" t="str">
        <f>_xlfn.IFNA(VLOOKUP($G50&amp;$B50&amp;$D50,Low2x!$B$2:$K$141,10,FALSE),"")</f>
        <v/>
      </c>
      <c r="N50" s="34">
        <f>_xlfn.IFNA(VLOOKUP($G50&amp;$C50&amp;$D50,Low2x!$B$2:$K$141,7,FALSE),"")</f>
        <v>6.2433873000000001E-2</v>
      </c>
      <c r="O50" s="38">
        <f>_xlfn.IFNA(VLOOKUP($G50&amp;$C50&amp;$D50,Low2x!$B$2:$K$141,10,FALSE),"")</f>
        <v>3.0684100000000003E-4</v>
      </c>
      <c r="P50" s="37">
        <f>_xlfn.IFNA(VLOOKUP($G50&amp;$A50&amp;$D50,High8x!$B$2:$K$141,7,FALSE),"")</f>
        <v>2.4859868326518601E-2</v>
      </c>
      <c r="Q50" s="35">
        <f>_xlfn.IFNA(VLOOKUP($G50&amp;$A50&amp;$D50,High8x!$B$2:$K$141,10,FALSE),"")</f>
        <v>1.2217769046848201E-4</v>
      </c>
      <c r="R50" s="34" t="str">
        <f>_xlfn.IFNA(VLOOKUP($G50&amp;$B50&amp;$D50,High8x!$B$2:$K$141,7,FALSE),"")</f>
        <v/>
      </c>
      <c r="S50" s="35" t="str">
        <f>_xlfn.IFNA(VLOOKUP($G50&amp;$B50&amp;$D50,High8x!$B$2:$K$141,10,FALSE),"")</f>
        <v/>
      </c>
      <c r="T50" s="34">
        <f>_xlfn.IFNA(VLOOKUP($G50&amp;$C50&amp;$D50,High8x!$B$2:$K$141,7,FALSE),"")</f>
        <v>0.24966585623394</v>
      </c>
      <c r="U50" s="38">
        <f>_xlfn.IFNA(VLOOKUP($G50&amp;$C50&amp;$D50,High8x!$B$2:$K$141,10,FALSE),"")</f>
        <v>1.2270216922653601E-3</v>
      </c>
      <c r="V50" s="37">
        <f t="shared" si="3"/>
        <v>3.7977360419753252E-5</v>
      </c>
      <c r="W50" s="34">
        <f t="shared" si="4"/>
        <v>1.8674327330992277E-7</v>
      </c>
      <c r="X50" s="34" t="str">
        <f t="shared" si="5"/>
        <v/>
      </c>
      <c r="Y50" s="34" t="str">
        <f t="shared" si="6"/>
        <v/>
      </c>
      <c r="Z50" s="34">
        <f t="shared" si="7"/>
        <v>3.8055281145109754E-4</v>
      </c>
      <c r="AA50" s="44">
        <f t="shared" si="8"/>
        <v>1.8702859598889432E-6</v>
      </c>
      <c r="AB50" s="37">
        <f t="shared" si="9"/>
        <v>-5.3280108839533907E-5</v>
      </c>
      <c r="AC50" s="34">
        <f t="shared" si="10"/>
        <v>-3.2589682282731258E-7</v>
      </c>
      <c r="AD50" s="34" t="str">
        <f t="shared" si="11"/>
        <v/>
      </c>
      <c r="AE50" s="34" t="str">
        <f t="shared" si="12"/>
        <v/>
      </c>
      <c r="AF50" s="34">
        <f t="shared" si="13"/>
        <v>2.32119220200111E-5</v>
      </c>
      <c r="AG50" s="44">
        <f t="shared" si="14"/>
        <v>1.1410257821334487E-7</v>
      </c>
      <c r="AH50" s="46">
        <f t="shared" si="15"/>
        <v>6.1750069999999997E-3</v>
      </c>
      <c r="AI50" s="48">
        <f t="shared" si="16"/>
        <v>3.0300000000000018E-5</v>
      </c>
      <c r="AJ50" s="48" t="str">
        <f t="shared" si="17"/>
        <v/>
      </c>
      <c r="AK50" s="48" t="str">
        <f t="shared" si="18"/>
        <v/>
      </c>
      <c r="AL50" s="48">
        <f t="shared" si="19"/>
        <v>6.2433873000000008E-2</v>
      </c>
      <c r="AM50" s="51">
        <f t="shared" si="20"/>
        <v>3.0684100000000003E-4</v>
      </c>
      <c r="AN50" s="37">
        <f t="shared" si="21"/>
        <v>6.8608880000000011E-2</v>
      </c>
      <c r="AO50" s="38">
        <f t="shared" si="22"/>
        <v>3.3714100000000006E-4</v>
      </c>
    </row>
    <row r="51" spans="1:41" x14ac:dyDescent="0.25">
      <c r="A51" t="s">
        <v>100</v>
      </c>
      <c r="B51" t="s">
        <v>101</v>
      </c>
      <c r="D51" t="str">
        <f>VLOOKUP(F51,Crossref!$A$17:$B$21,2,FALSE)</f>
        <v>src_03</v>
      </c>
      <c r="E51" t="str">
        <f t="shared" si="2"/>
        <v>C. WoodlandKatsouyanni</v>
      </c>
      <c r="F51" s="17" t="s">
        <v>58</v>
      </c>
      <c r="G51" s="17" t="s">
        <v>35</v>
      </c>
      <c r="H51" s="17" t="s">
        <v>13</v>
      </c>
      <c r="I51" s="17" t="s">
        <v>12</v>
      </c>
      <c r="J51" s="37">
        <f>_xlfn.IFNA(VLOOKUP($G51&amp;$A51&amp;$D51,Low2x!$B$2:$K$141,7,FALSE),"")</f>
        <v>9.9654584000000004E-2</v>
      </c>
      <c r="K51" s="36">
        <f>_xlfn.IFNA(VLOOKUP($G51&amp;$A51&amp;$D51,Low2x!$B$2:$K$141,10,FALSE),"")</f>
        <v>1.10283E-4</v>
      </c>
      <c r="L51" s="34">
        <f>_xlfn.IFNA(VLOOKUP($G51&amp;$B51&amp;$D51,Low2x!$B$2:$K$141,7,FALSE),"")</f>
        <v>8.8070790000000006E-3</v>
      </c>
      <c r="M51" s="35">
        <f>_xlfn.IFNA(VLOOKUP($G51&amp;$B51&amp;$D51,Low2x!$B$2:$K$141,10,FALSE),"")</f>
        <v>9.7499999999999998E-6</v>
      </c>
      <c r="N51" s="34" t="str">
        <f>_xlfn.IFNA(VLOOKUP($G51&amp;$C51&amp;$D51,Low2x!$B$2:$K$141,7,FALSE),"")</f>
        <v/>
      </c>
      <c r="O51" s="38" t="str">
        <f>_xlfn.IFNA(VLOOKUP($G51&amp;$C51&amp;$D51,Low2x!$B$2:$K$141,10,FALSE),"")</f>
        <v/>
      </c>
      <c r="P51" s="37">
        <f>_xlfn.IFNA(VLOOKUP($G51&amp;$A51&amp;$D51,High8x!$B$2:$K$141,7,FALSE),"")</f>
        <v>0.37905463617195001</v>
      </c>
      <c r="Q51" s="35">
        <f>_xlfn.IFNA(VLOOKUP($G51&amp;$A51&amp;$D51,High8x!$B$2:$K$141,10,FALSE),"")</f>
        <v>4.1948214297562401E-4</v>
      </c>
      <c r="R51" s="34">
        <f>_xlfn.IFNA(VLOOKUP($G51&amp;$B51&amp;$D51,High8x!$B$2:$K$141,7,FALSE),"")</f>
        <v>3.6620006221677701E-2</v>
      </c>
      <c r="S51" s="35">
        <f>_xlfn.IFNA(VLOOKUP($G51&amp;$B51&amp;$D51,High8x!$B$2:$K$141,10,FALSE),"")</f>
        <v>4.0525658360980101E-5</v>
      </c>
      <c r="T51" s="34" t="str">
        <f>_xlfn.IFNA(VLOOKUP($G51&amp;$C51&amp;$D51,High8x!$B$2:$K$141,7,FALSE),"")</f>
        <v/>
      </c>
      <c r="U51" s="38" t="str">
        <f>_xlfn.IFNA(VLOOKUP($G51&amp;$C51&amp;$D51,High8x!$B$2:$K$141,10,FALSE),"")</f>
        <v/>
      </c>
      <c r="V51" s="37">
        <f t="shared" si="3"/>
        <v>5.6788628490233748E-4</v>
      </c>
      <c r="W51" s="34">
        <f t="shared" si="4"/>
        <v>6.2845354263338205E-7</v>
      </c>
      <c r="X51" s="34">
        <f t="shared" si="5"/>
        <v>5.6530339881458734E-5</v>
      </c>
      <c r="Y51" s="34">
        <f t="shared" si="6"/>
        <v>6.2552151140203456E-8</v>
      </c>
      <c r="Z51" s="34" t="str">
        <f t="shared" si="7"/>
        <v/>
      </c>
      <c r="AA51" s="44" t="str">
        <f t="shared" si="8"/>
        <v/>
      </c>
      <c r="AB51" s="37">
        <f t="shared" si="9"/>
        <v>6.5212332760166136E-3</v>
      </c>
      <c r="AC51" s="34">
        <f t="shared" si="10"/>
        <v>7.2166190081254041E-6</v>
      </c>
      <c r="AD51" s="34">
        <f t="shared" si="11"/>
        <v>-4.6389674055923036E-4</v>
      </c>
      <c r="AE51" s="34">
        <f t="shared" si="12"/>
        <v>-5.0855278699336734E-7</v>
      </c>
      <c r="AF51" s="34" t="str">
        <f t="shared" si="13"/>
        <v/>
      </c>
      <c r="AG51" s="44" t="str">
        <f t="shared" si="14"/>
        <v/>
      </c>
      <c r="AH51" s="46">
        <f t="shared" si="15"/>
        <v>9.9654583999999963E-2</v>
      </c>
      <c r="AI51" s="48">
        <f t="shared" si="16"/>
        <v>1.1028300000000006E-4</v>
      </c>
      <c r="AJ51" s="48">
        <f t="shared" si="17"/>
        <v>8.8070790000000024E-3</v>
      </c>
      <c r="AK51" s="48">
        <f t="shared" si="18"/>
        <v>9.7499999999999998E-6</v>
      </c>
      <c r="AL51" s="48" t="str">
        <f t="shared" si="19"/>
        <v/>
      </c>
      <c r="AM51" s="51" t="str">
        <f t="shared" si="20"/>
        <v/>
      </c>
      <c r="AN51" s="37">
        <f t="shared" si="21"/>
        <v>0.10846166299999996</v>
      </c>
      <c r="AO51" s="38">
        <f t="shared" si="22"/>
        <v>1.2003300000000005E-4</v>
      </c>
    </row>
    <row r="52" spans="1:41" x14ac:dyDescent="0.25">
      <c r="A52" t="s">
        <v>100</v>
      </c>
      <c r="B52" t="s">
        <v>101</v>
      </c>
      <c r="D52" t="str">
        <f>VLOOKUP(F52,Crossref!$A$17:$B$21,2,FALSE)</f>
        <v>src_03</v>
      </c>
      <c r="E52" t="str">
        <f t="shared" si="2"/>
        <v>C. WoodlandSmith</v>
      </c>
      <c r="F52" s="17" t="s">
        <v>58</v>
      </c>
      <c r="G52" s="17" t="s">
        <v>36</v>
      </c>
      <c r="H52" s="17" t="s">
        <v>20</v>
      </c>
      <c r="I52" s="17" t="s">
        <v>6</v>
      </c>
      <c r="J52" s="37">
        <f>_xlfn.IFNA(VLOOKUP($G52&amp;$A52&amp;$D52,Low2x!$B$2:$K$141,7,FALSE),"")</f>
        <v>6.1774716E-2</v>
      </c>
      <c r="K52" s="36">
        <f>_xlfn.IFNA(VLOOKUP($G52&amp;$A52&amp;$D52,Low2x!$B$2:$K$141,10,FALSE),"")</f>
        <v>5.0300000000000003E-5</v>
      </c>
      <c r="L52" s="34">
        <f>_xlfn.IFNA(VLOOKUP($G52&amp;$B52&amp;$D52,Low2x!$B$2:$K$141,7,FALSE),"")</f>
        <v>5.4637949999999996E-3</v>
      </c>
      <c r="M52" s="35">
        <f>_xlfn.IFNA(VLOOKUP($G52&amp;$B52&amp;$D52,Low2x!$B$2:$K$141,10,FALSE),"")</f>
        <v>4.4499999999999997E-6</v>
      </c>
      <c r="N52" s="34" t="str">
        <f>_xlfn.IFNA(VLOOKUP($G52&amp;$C52&amp;$D52,Low2x!$B$2:$K$141,7,FALSE),"")</f>
        <v/>
      </c>
      <c r="O52" s="38" t="str">
        <f>_xlfn.IFNA(VLOOKUP($G52&amp;$C52&amp;$D52,Low2x!$B$2:$K$141,10,FALSE),"")</f>
        <v/>
      </c>
      <c r="P52" s="37">
        <f>_xlfn.IFNA(VLOOKUP($G52&amp;$A52&amp;$D52,High8x!$B$2:$K$141,7,FALSE),"")</f>
        <v>0.23303600458652299</v>
      </c>
      <c r="Q52" s="35">
        <f>_xlfn.IFNA(VLOOKUP($G52&amp;$A52&amp;$D52,High8x!$B$2:$K$141,10,FALSE),"")</f>
        <v>1.8962092166812801E-4</v>
      </c>
      <c r="R52" s="34">
        <f>_xlfn.IFNA(VLOOKUP($G52&amp;$B52&amp;$D52,High8x!$B$2:$K$141,7,FALSE),"")</f>
        <v>2.2807639611450801E-2</v>
      </c>
      <c r="S52" s="35">
        <f>_xlfn.IFNA(VLOOKUP($G52&amp;$B52&amp;$D52,High8x!$B$2:$K$141,10,FALSE),"")</f>
        <v>1.8558529836929401E-5</v>
      </c>
      <c r="T52" s="34" t="str">
        <f>_xlfn.IFNA(VLOOKUP($G52&amp;$C52&amp;$D52,High8x!$B$2:$K$141,7,FALSE),"")</f>
        <v/>
      </c>
      <c r="U52" s="38" t="str">
        <f>_xlfn.IFNA(VLOOKUP($G52&amp;$C52&amp;$D52,High8x!$B$2:$K$141,10,FALSE),"")</f>
        <v/>
      </c>
      <c r="V52" s="37">
        <f t="shared" si="3"/>
        <v>3.4809204997260769E-4</v>
      </c>
      <c r="W52" s="34">
        <f t="shared" si="4"/>
        <v>2.8317260501652036E-7</v>
      </c>
      <c r="X52" s="34">
        <f t="shared" si="5"/>
        <v>3.5251716689940649E-5</v>
      </c>
      <c r="Y52" s="34">
        <f t="shared" si="6"/>
        <v>2.8675873652295531E-8</v>
      </c>
      <c r="Z52" s="34" t="str">
        <f t="shared" si="7"/>
        <v/>
      </c>
      <c r="AA52" s="44" t="str">
        <f t="shared" si="8"/>
        <v/>
      </c>
      <c r="AB52" s="37">
        <f t="shared" si="9"/>
        <v>4.6876198044923378E-3</v>
      </c>
      <c r="AC52" s="34">
        <f t="shared" si="10"/>
        <v>3.8596927772906577E-6</v>
      </c>
      <c r="AD52" s="34">
        <f t="shared" si="11"/>
        <v>-3.1748653715026401E-4</v>
      </c>
      <c r="AE52" s="34">
        <f t="shared" si="12"/>
        <v>-2.5284327897646722E-7</v>
      </c>
      <c r="AF52" s="34" t="str">
        <f t="shared" si="13"/>
        <v/>
      </c>
      <c r="AG52" s="44" t="str">
        <f t="shared" si="14"/>
        <v/>
      </c>
      <c r="AH52" s="46">
        <f t="shared" si="15"/>
        <v>6.1774716E-2</v>
      </c>
      <c r="AI52" s="48">
        <f t="shared" si="16"/>
        <v>5.0299999999999996E-5</v>
      </c>
      <c r="AJ52" s="48">
        <f t="shared" si="17"/>
        <v>5.4637950000000022E-3</v>
      </c>
      <c r="AK52" s="48">
        <f t="shared" si="18"/>
        <v>4.4499999999999997E-6</v>
      </c>
      <c r="AL52" s="48" t="str">
        <f t="shared" si="19"/>
        <v/>
      </c>
      <c r="AM52" s="51" t="str">
        <f t="shared" si="20"/>
        <v/>
      </c>
      <c r="AN52" s="37">
        <f t="shared" si="21"/>
        <v>6.7238511000000001E-2</v>
      </c>
      <c r="AO52" s="38">
        <f t="shared" si="22"/>
        <v>5.4749999999999996E-5</v>
      </c>
    </row>
    <row r="53" spans="1:41" x14ac:dyDescent="0.25">
      <c r="A53" t="s">
        <v>100</v>
      </c>
      <c r="B53" t="s">
        <v>101</v>
      </c>
      <c r="D53" t="str">
        <f>VLOOKUP(F53,Crossref!$A$17:$B$21,2,FALSE)</f>
        <v>src_03</v>
      </c>
      <c r="E53" t="str">
        <f t="shared" si="2"/>
        <v>C. WoodlandMar_and_Koenig_0TO17</v>
      </c>
      <c r="F53" s="17" t="s">
        <v>58</v>
      </c>
      <c r="G53" s="17" t="s">
        <v>37</v>
      </c>
      <c r="H53" s="17" t="s">
        <v>5</v>
      </c>
      <c r="I53" s="17" t="s">
        <v>21</v>
      </c>
      <c r="J53" s="37">
        <f>_xlfn.IFNA(VLOOKUP($G53&amp;$A53&amp;$D53,Low2x!$B$2:$K$141,7,FALSE),"")</f>
        <v>0.51074359999999996</v>
      </c>
      <c r="K53" s="36">
        <f>_xlfn.IFNA(VLOOKUP($G53&amp;$A53&amp;$D53,Low2x!$B$2:$K$141,10,FALSE),"")</f>
        <v>2.1260789999999999E-3</v>
      </c>
      <c r="L53" s="34">
        <f>_xlfn.IFNA(VLOOKUP($G53&amp;$B53&amp;$D53,Low2x!$B$2:$K$141,7,FALSE),"")</f>
        <v>4.7443973E-2</v>
      </c>
      <c r="M53" s="35">
        <f>_xlfn.IFNA(VLOOKUP($G53&amp;$B53&amp;$D53,Low2x!$B$2:$K$141,10,FALSE),"")</f>
        <v>1.9749599999999999E-4</v>
      </c>
      <c r="N53" s="34" t="str">
        <f>_xlfn.IFNA(VLOOKUP($G53&amp;$C53&amp;$D53,Low2x!$B$2:$K$141,7,FALSE),"")</f>
        <v/>
      </c>
      <c r="O53" s="38" t="str">
        <f>_xlfn.IFNA(VLOOKUP($G53&amp;$C53&amp;$D53,Low2x!$B$2:$K$141,10,FALSE),"")</f>
        <v/>
      </c>
      <c r="P53" s="37">
        <f>_xlfn.IFNA(VLOOKUP($G53&amp;$A53&amp;$D53,High8x!$B$2:$K$141,7,FALSE),"")</f>
        <v>1.9370834662655501</v>
      </c>
      <c r="Q53" s="35">
        <f>_xlfn.IFNA(VLOOKUP($G53&amp;$A53&amp;$D53,High8x!$B$2:$K$141,10,FALSE),"")</f>
        <v>8.0635222257101607E-3</v>
      </c>
      <c r="R53" s="34">
        <f>_xlfn.IFNA(VLOOKUP($G53&amp;$B53&amp;$D53,High8x!$B$2:$K$141,7,FALSE),"")</f>
        <v>0.197273607215669</v>
      </c>
      <c r="S53" s="35">
        <f>_xlfn.IFNA(VLOOKUP($G53&amp;$B53&amp;$D53,High8x!$B$2:$K$141,10,FALSE),"")</f>
        <v>8.2119337861897505E-4</v>
      </c>
      <c r="T53" s="34" t="str">
        <f>_xlfn.IFNA(VLOOKUP($G53&amp;$C53&amp;$D53,High8x!$B$2:$K$141,7,FALSE),"")</f>
        <v/>
      </c>
      <c r="U53" s="38" t="str">
        <f>_xlfn.IFNA(VLOOKUP($G53&amp;$C53&amp;$D53,High8x!$B$2:$K$141,10,FALSE),"")</f>
        <v/>
      </c>
      <c r="V53" s="37">
        <f t="shared" si="3"/>
        <v>2.8990647688324185E-3</v>
      </c>
      <c r="W53" s="34">
        <f t="shared" si="4"/>
        <v>1.2067974035996262E-5</v>
      </c>
      <c r="X53" s="34">
        <f t="shared" si="5"/>
        <v>3.0453177686111583E-4</v>
      </c>
      <c r="Y53" s="34">
        <f t="shared" si="6"/>
        <v>1.267677598819055E-6</v>
      </c>
      <c r="Z53" s="34" t="str">
        <f t="shared" si="7"/>
        <v/>
      </c>
      <c r="AA53" s="44" t="str">
        <f t="shared" si="8"/>
        <v/>
      </c>
      <c r="AB53" s="37">
        <f t="shared" si="9"/>
        <v>3.5296977911483562E-2</v>
      </c>
      <c r="AC53" s="34">
        <f t="shared" si="10"/>
        <v>1.4693125809661298E-4</v>
      </c>
      <c r="AD53" s="34">
        <f t="shared" si="11"/>
        <v>-2.499238405222981E-3</v>
      </c>
      <c r="AE53" s="34">
        <f t="shared" si="12"/>
        <v>-1.0403126206325096E-5</v>
      </c>
      <c r="AF53" s="34" t="str">
        <f t="shared" si="13"/>
        <v/>
      </c>
      <c r="AG53" s="44" t="str">
        <f t="shared" si="14"/>
        <v/>
      </c>
      <c r="AH53" s="46">
        <f t="shared" si="15"/>
        <v>0.51074360000000019</v>
      </c>
      <c r="AI53" s="48">
        <f t="shared" si="16"/>
        <v>2.1260789999999999E-3</v>
      </c>
      <c r="AJ53" s="48">
        <f t="shared" si="17"/>
        <v>4.7443973000000014E-2</v>
      </c>
      <c r="AK53" s="48">
        <f t="shared" si="18"/>
        <v>1.9749599999999994E-4</v>
      </c>
      <c r="AL53" s="48" t="str">
        <f t="shared" si="19"/>
        <v/>
      </c>
      <c r="AM53" s="51" t="str">
        <f t="shared" si="20"/>
        <v/>
      </c>
      <c r="AN53" s="37">
        <f t="shared" si="21"/>
        <v>0.55818757300000021</v>
      </c>
      <c r="AO53" s="38">
        <f t="shared" si="22"/>
        <v>2.323575E-3</v>
      </c>
    </row>
    <row r="54" spans="1:41" x14ac:dyDescent="0.25">
      <c r="A54" t="s">
        <v>100</v>
      </c>
      <c r="B54" t="s">
        <v>101</v>
      </c>
      <c r="D54" t="str">
        <f>VLOOKUP(F54,Crossref!$A$17:$B$21,2,FALSE)</f>
        <v>src_03</v>
      </c>
      <c r="E54" t="str">
        <f t="shared" si="2"/>
        <v>C. WoodlandMar_and_Koenig_18TO99</v>
      </c>
      <c r="F54" s="17" t="s">
        <v>58</v>
      </c>
      <c r="G54" s="17" t="s">
        <v>38</v>
      </c>
      <c r="H54" s="17" t="s">
        <v>5</v>
      </c>
      <c r="I54" s="17" t="s">
        <v>22</v>
      </c>
      <c r="J54" s="37">
        <f>_xlfn.IFNA(VLOOKUP($G54&amp;$A54&amp;$D54,Low2x!$B$2:$K$141,7,FALSE),"")</f>
        <v>0.79950879600000002</v>
      </c>
      <c r="K54" s="36">
        <f>_xlfn.IFNA(VLOOKUP($G54&amp;$A54&amp;$D54,Low2x!$B$2:$K$141,10,FALSE),"")</f>
        <v>1.447123E-3</v>
      </c>
      <c r="L54" s="34">
        <f>_xlfn.IFNA(VLOOKUP($G54&amp;$B54&amp;$D54,Low2x!$B$2:$K$141,7,FALSE),"")</f>
        <v>7.4711751000000007E-2</v>
      </c>
      <c r="M54" s="35">
        <f>_xlfn.IFNA(VLOOKUP($G54&amp;$B54&amp;$D54,Low2x!$B$2:$K$141,10,FALSE),"")</f>
        <v>1.35229E-4</v>
      </c>
      <c r="N54" s="34" t="str">
        <f>_xlfn.IFNA(VLOOKUP($G54&amp;$C54&amp;$D54,Low2x!$B$2:$K$141,7,FALSE),"")</f>
        <v/>
      </c>
      <c r="O54" s="38" t="str">
        <f>_xlfn.IFNA(VLOOKUP($G54&amp;$C54&amp;$D54,Low2x!$B$2:$K$141,10,FALSE),"")</f>
        <v/>
      </c>
      <c r="P54" s="37">
        <f>_xlfn.IFNA(VLOOKUP($G54&amp;$A54&amp;$D54,High8x!$B$2:$K$141,7,FALSE),"")</f>
        <v>3.0364485690696301</v>
      </c>
      <c r="Q54" s="35">
        <f>_xlfn.IFNA(VLOOKUP($G54&amp;$A54&amp;$D54,High8x!$B$2:$K$141,10,FALSE),"")</f>
        <v>5.4960177209563699E-3</v>
      </c>
      <c r="R54" s="34">
        <f>_xlfn.IFNA(VLOOKUP($G54&amp;$B54&amp;$D54,High8x!$B$2:$K$141,7,FALSE),"")</f>
        <v>0.31035838481656097</v>
      </c>
      <c r="S54" s="35">
        <f>_xlfn.IFNA(VLOOKUP($G54&amp;$B54&amp;$D54,High8x!$B$2:$K$141,10,FALSE),"")</f>
        <v>5.6175335889909698E-4</v>
      </c>
      <c r="T54" s="34" t="str">
        <f>_xlfn.IFNA(VLOOKUP($G54&amp;$C54&amp;$D54,High8x!$B$2:$K$141,7,FALSE),"")</f>
        <v/>
      </c>
      <c r="U54" s="38" t="str">
        <f>_xlfn.IFNA(VLOOKUP($G54&amp;$C54&amp;$D54,High8x!$B$2:$K$141,10,FALSE),"")</f>
        <v/>
      </c>
      <c r="V54" s="37">
        <f t="shared" si="3"/>
        <v>4.5466255550195732E-3</v>
      </c>
      <c r="W54" s="34">
        <f t="shared" si="4"/>
        <v>8.2294608149519711E-6</v>
      </c>
      <c r="X54" s="34">
        <f t="shared" si="5"/>
        <v>4.7895657279788817E-4</v>
      </c>
      <c r="Y54" s="34">
        <f t="shared" si="6"/>
        <v>8.6691942865670112E-7</v>
      </c>
      <c r="Z54" s="34" t="str">
        <f t="shared" si="7"/>
        <v/>
      </c>
      <c r="AA54" s="44" t="str">
        <f t="shared" si="8"/>
        <v/>
      </c>
      <c r="AB54" s="37">
        <f t="shared" si="9"/>
        <v>5.3862204976790284E-2</v>
      </c>
      <c r="AC54" s="34">
        <f t="shared" si="10"/>
        <v>9.7491426347877039E-5</v>
      </c>
      <c r="AD54" s="34">
        <f t="shared" si="11"/>
        <v>-3.8371269388536855E-3</v>
      </c>
      <c r="AE54" s="34">
        <f t="shared" si="12"/>
        <v>-6.9457862996989174E-6</v>
      </c>
      <c r="AF54" s="34" t="str">
        <f t="shared" si="13"/>
        <v/>
      </c>
      <c r="AG54" s="44" t="str">
        <f t="shared" si="14"/>
        <v/>
      </c>
      <c r="AH54" s="46">
        <f t="shared" si="15"/>
        <v>0.79950879600000024</v>
      </c>
      <c r="AI54" s="48">
        <f t="shared" si="16"/>
        <v>1.4471230000000002E-3</v>
      </c>
      <c r="AJ54" s="48">
        <f t="shared" si="17"/>
        <v>7.4711750999999979E-2</v>
      </c>
      <c r="AK54" s="48">
        <f t="shared" si="18"/>
        <v>1.3522900000000006E-4</v>
      </c>
      <c r="AL54" s="48" t="str">
        <f t="shared" si="19"/>
        <v/>
      </c>
      <c r="AM54" s="51" t="str">
        <f t="shared" si="20"/>
        <v/>
      </c>
      <c r="AN54" s="37">
        <f t="shared" si="21"/>
        <v>0.87422054700000018</v>
      </c>
      <c r="AO54" s="38">
        <f t="shared" si="22"/>
        <v>1.5823520000000004E-3</v>
      </c>
    </row>
    <row r="55" spans="1:41" x14ac:dyDescent="0.25">
      <c r="A55" t="s">
        <v>98</v>
      </c>
      <c r="C55" t="s">
        <v>99</v>
      </c>
      <c r="D55" t="str">
        <f>VLOOKUP(F55,Crossref!$A$17:$B$21,2,FALSE)</f>
        <v>src_04</v>
      </c>
      <c r="E55" t="str">
        <f t="shared" si="2"/>
        <v>D. VacavilleMar</v>
      </c>
      <c r="F55" s="18" t="s">
        <v>59</v>
      </c>
      <c r="G55" s="18" t="s">
        <v>25</v>
      </c>
      <c r="H55" s="18" t="s">
        <v>5</v>
      </c>
      <c r="I55" s="18" t="s">
        <v>6</v>
      </c>
      <c r="J55" s="37">
        <f>_xlfn.IFNA(VLOOKUP($G55&amp;$A55&amp;$D55,Low2x!$B$2:$K$141,7,FALSE),"")</f>
        <v>5.5760375000000001E-2</v>
      </c>
      <c r="K55" s="36">
        <f>_xlfn.IFNA(VLOOKUP($G55&amp;$A55&amp;$D55,Low2x!$B$2:$K$141,10,FALSE),"")</f>
        <v>7.0300000000000001E-5</v>
      </c>
      <c r="L55" s="34" t="str">
        <f>_xlfn.IFNA(VLOOKUP($G55&amp;$B55&amp;$D55,Low2x!$B$2:$K$141,7,FALSE),"")</f>
        <v/>
      </c>
      <c r="M55" s="35" t="str">
        <f>_xlfn.IFNA(VLOOKUP($G55&amp;$B55&amp;$D55,Low2x!$B$2:$K$141,10,FALSE),"")</f>
        <v/>
      </c>
      <c r="N55" s="34">
        <f>_xlfn.IFNA(VLOOKUP($G55&amp;$C55&amp;$D55,Low2x!$B$2:$K$141,7,FALSE),"")</f>
        <v>1.702877939</v>
      </c>
      <c r="O55" s="38">
        <f>_xlfn.IFNA(VLOOKUP($G55&amp;$C55&amp;$D55,Low2x!$B$2:$K$141,10,FALSE),"")</f>
        <v>2.1481740000000001E-3</v>
      </c>
      <c r="P55" s="37">
        <f>_xlfn.IFNA(VLOOKUP($G55&amp;$A55&amp;$D55,High8x!$B$2:$K$141,7,FALSE),"")</f>
        <v>0.222278290273525</v>
      </c>
      <c r="Q55" s="35">
        <f>_xlfn.IFNA(VLOOKUP($G55&amp;$A55&amp;$D55,High8x!$B$2:$K$141,10,FALSE),"")</f>
        <v>2.8040318786496E-4</v>
      </c>
      <c r="R55" s="34" t="str">
        <f>_xlfn.IFNA(VLOOKUP($G55&amp;$B55&amp;$D55,High8x!$B$2:$K$141,7,FALSE),"")</f>
        <v/>
      </c>
      <c r="S55" s="35" t="str">
        <f>_xlfn.IFNA(VLOOKUP($G55&amp;$B55&amp;$D55,High8x!$B$2:$K$141,10,FALSE),"")</f>
        <v/>
      </c>
      <c r="T55" s="34">
        <f>_xlfn.IFNA(VLOOKUP($G55&amp;$C55&amp;$D55,High8x!$B$2:$K$141,7,FALSE),"")</f>
        <v>6.8558557488838199</v>
      </c>
      <c r="U55" s="38">
        <f>_xlfn.IFNA(VLOOKUP($G55&amp;$C55&amp;$D55,High8x!$B$2:$K$141,10,FALSE),"")</f>
        <v>8.6486350293756408E-3</v>
      </c>
      <c r="V55" s="37">
        <f t="shared" si="3"/>
        <v>3.3845104730391261E-4</v>
      </c>
      <c r="W55" s="34">
        <f t="shared" si="4"/>
        <v>4.2703899972552847E-7</v>
      </c>
      <c r="X55" s="34" t="str">
        <f t="shared" si="5"/>
        <v/>
      </c>
      <c r="Y55" s="34" t="str">
        <f t="shared" si="6"/>
        <v/>
      </c>
      <c r="Z55" s="34">
        <f t="shared" si="7"/>
        <v>1.0473532133910205E-2</v>
      </c>
      <c r="AA55" s="44">
        <f t="shared" si="8"/>
        <v>1.3212319165397644E-5</v>
      </c>
      <c r="AB55" s="37">
        <f t="shared" si="9"/>
        <v>2.5440324215833532E-4</v>
      </c>
      <c r="AC55" s="34">
        <f t="shared" si="10"/>
        <v>2.6560404501333379E-7</v>
      </c>
      <c r="AD55" s="34" t="str">
        <f t="shared" si="11"/>
        <v/>
      </c>
      <c r="AE55" s="34" t="str">
        <f t="shared" si="12"/>
        <v/>
      </c>
      <c r="AF55" s="34">
        <f t="shared" si="13"/>
        <v>-1.4781330961274541E-2</v>
      </c>
      <c r="AG55" s="44">
        <f t="shared" si="14"/>
        <v>-1.864634312521464E-5</v>
      </c>
      <c r="AH55" s="46">
        <f t="shared" si="15"/>
        <v>5.5760375000000001E-2</v>
      </c>
      <c r="AI55" s="48">
        <f t="shared" si="16"/>
        <v>7.0300000000000001E-5</v>
      </c>
      <c r="AJ55" s="48" t="str">
        <f t="shared" si="17"/>
        <v/>
      </c>
      <c r="AK55" s="48" t="str">
        <f t="shared" si="18"/>
        <v/>
      </c>
      <c r="AL55" s="48">
        <f t="shared" si="19"/>
        <v>1.7028779389999991</v>
      </c>
      <c r="AM55" s="51">
        <f t="shared" si="20"/>
        <v>2.1481739999999992E-3</v>
      </c>
      <c r="AN55" s="37">
        <f t="shared" si="21"/>
        <v>1.758638313999999</v>
      </c>
      <c r="AO55" s="38">
        <f t="shared" si="22"/>
        <v>2.2184739999999994E-3</v>
      </c>
    </row>
    <row r="56" spans="1:41" x14ac:dyDescent="0.25">
      <c r="A56" t="s">
        <v>98</v>
      </c>
      <c r="C56" t="s">
        <v>99</v>
      </c>
      <c r="D56" t="str">
        <f>VLOOKUP(F56,Crossref!$A$17:$B$21,2,FALSE)</f>
        <v>src_04</v>
      </c>
      <c r="E56" t="str">
        <f t="shared" si="2"/>
        <v>D. VacavilleKrewski</v>
      </c>
      <c r="F56" s="18" t="s">
        <v>59</v>
      </c>
      <c r="G56" s="18" t="s">
        <v>26</v>
      </c>
      <c r="H56" s="18" t="s">
        <v>7</v>
      </c>
      <c r="I56" s="18" t="s">
        <v>8</v>
      </c>
      <c r="J56" s="37">
        <f>_xlfn.IFNA(VLOOKUP($G56&amp;$A56&amp;$D56,Low2x!$B$2:$K$141,7,FALSE),"")</f>
        <v>0.11900087199999999</v>
      </c>
      <c r="K56" s="36">
        <f>_xlfn.IFNA(VLOOKUP($G56&amp;$A56&amp;$D56,Low2x!$B$2:$K$141,10,FALSE),"")</f>
        <v>6.4599999999999998E-5</v>
      </c>
      <c r="L56" s="34" t="str">
        <f>_xlfn.IFNA(VLOOKUP($G56&amp;$B56&amp;$D56,Low2x!$B$2:$K$141,7,FALSE),"")</f>
        <v/>
      </c>
      <c r="M56" s="35" t="str">
        <f>_xlfn.IFNA(VLOOKUP($G56&amp;$B56&amp;$D56,Low2x!$B$2:$K$141,10,FALSE),"")</f>
        <v/>
      </c>
      <c r="N56" s="34">
        <f>_xlfn.IFNA(VLOOKUP($G56&amp;$C56&amp;$D56,Low2x!$B$2:$K$141,7,FALSE),"")</f>
        <v>3.202566322</v>
      </c>
      <c r="O56" s="38">
        <f>_xlfn.IFNA(VLOOKUP($G56&amp;$C56&amp;$D56,Low2x!$B$2:$K$141,10,FALSE),"")</f>
        <v>1.7385440000000001E-3</v>
      </c>
      <c r="P56" s="37">
        <f>_xlfn.IFNA(VLOOKUP($G56&amp;$A56&amp;$D56,High8x!$B$2:$K$141,7,FALSE),"")</f>
        <v>0.47514547183328598</v>
      </c>
      <c r="Q56" s="35">
        <f>_xlfn.IFNA(VLOOKUP($G56&amp;$A56&amp;$D56,High8x!$B$2:$K$141,10,FALSE),"")</f>
        <v>2.57937328430748E-4</v>
      </c>
      <c r="R56" s="34" t="str">
        <f>_xlfn.IFNA(VLOOKUP($G56&amp;$B56&amp;$D56,High8x!$B$2:$K$141,7,FALSE),"")</f>
        <v/>
      </c>
      <c r="S56" s="35" t="str">
        <f>_xlfn.IFNA(VLOOKUP($G56&amp;$B56&amp;$D56,High8x!$B$2:$K$141,10,FALSE),"")</f>
        <v/>
      </c>
      <c r="T56" s="34">
        <f>_xlfn.IFNA(VLOOKUP($G56&amp;$C56&amp;$D56,High8x!$B$2:$K$141,7,FALSE),"")</f>
        <v>12.889888222963</v>
      </c>
      <c r="U56" s="38">
        <f>_xlfn.IFNA(VLOOKUP($G56&amp;$C56&amp;$D56,High8x!$B$2:$K$141,10,FALSE),"")</f>
        <v>6.99740085741281E-3</v>
      </c>
      <c r="V56" s="37">
        <f t="shared" si="3"/>
        <v>7.2387113787253257E-4</v>
      </c>
      <c r="W56" s="34">
        <f t="shared" si="4"/>
        <v>3.9296204965599188E-7</v>
      </c>
      <c r="X56" s="34" t="str">
        <f t="shared" si="5"/>
        <v/>
      </c>
      <c r="Y56" s="34" t="str">
        <f t="shared" si="6"/>
        <v/>
      </c>
      <c r="Z56" s="34">
        <f t="shared" si="7"/>
        <v>1.9689678660493901E-2</v>
      </c>
      <c r="AA56" s="44">
        <f t="shared" si="8"/>
        <v>1.0688733450026037E-5</v>
      </c>
      <c r="AB56" s="37">
        <f t="shared" si="9"/>
        <v>2.860053889046088E-4</v>
      </c>
      <c r="AC56" s="34">
        <f t="shared" si="10"/>
        <v>1.5422385641732919E-7</v>
      </c>
      <c r="AD56" s="34" t="str">
        <f t="shared" si="11"/>
        <v/>
      </c>
      <c r="AE56" s="34" t="str">
        <f t="shared" si="12"/>
        <v/>
      </c>
      <c r="AF56" s="34">
        <f t="shared" si="13"/>
        <v>-2.6540978320999997E-2</v>
      </c>
      <c r="AG56" s="44">
        <f t="shared" si="14"/>
        <v>-1.4408285804270483E-5</v>
      </c>
      <c r="AH56" s="46">
        <f t="shared" si="15"/>
        <v>0.11900087199999995</v>
      </c>
      <c r="AI56" s="48">
        <f t="shared" si="16"/>
        <v>6.4599999999999998E-5</v>
      </c>
      <c r="AJ56" s="48" t="str">
        <f t="shared" si="17"/>
        <v/>
      </c>
      <c r="AK56" s="48" t="str">
        <f t="shared" si="18"/>
        <v/>
      </c>
      <c r="AL56" s="48">
        <f t="shared" si="19"/>
        <v>3.202566322</v>
      </c>
      <c r="AM56" s="51">
        <f t="shared" si="20"/>
        <v>1.7385439999999996E-3</v>
      </c>
      <c r="AN56" s="37">
        <f t="shared" si="21"/>
        <v>3.321567194</v>
      </c>
      <c r="AO56" s="38">
        <f t="shared" si="22"/>
        <v>1.8031439999999996E-3</v>
      </c>
    </row>
    <row r="57" spans="1:41" x14ac:dyDescent="0.25">
      <c r="A57" t="s">
        <v>98</v>
      </c>
      <c r="C57" t="s">
        <v>99</v>
      </c>
      <c r="D57" t="str">
        <f>VLOOKUP(F57,Crossref!$A$17:$B$21,2,FALSE)</f>
        <v>src_04</v>
      </c>
      <c r="E57" t="str">
        <f t="shared" si="2"/>
        <v>D. VacavilleSheppard</v>
      </c>
      <c r="F57" s="18" t="s">
        <v>59</v>
      </c>
      <c r="G57" s="18" t="s">
        <v>27</v>
      </c>
      <c r="H57" s="18" t="s">
        <v>9</v>
      </c>
      <c r="I57" s="18" t="s">
        <v>10</v>
      </c>
      <c r="J57" s="37">
        <f>_xlfn.IFNA(VLOOKUP($G57&amp;$A57&amp;$D57,Low2x!$B$2:$K$141,7,FALSE),"")</f>
        <v>3.0367430000000002E-3</v>
      </c>
      <c r="K57" s="36">
        <f>_xlfn.IFNA(VLOOKUP($G57&amp;$A57&amp;$D57,Low2x!$B$2:$K$141,10,FALSE),"")</f>
        <v>3.43E-5</v>
      </c>
      <c r="L57" s="34" t="str">
        <f>_xlfn.IFNA(VLOOKUP($G57&amp;$B57&amp;$D57,Low2x!$B$2:$K$141,7,FALSE),"")</f>
        <v/>
      </c>
      <c r="M57" s="35" t="str">
        <f>_xlfn.IFNA(VLOOKUP($G57&amp;$B57&amp;$D57,Low2x!$B$2:$K$141,10,FALSE),"")</f>
        <v/>
      </c>
      <c r="N57" s="34">
        <f>_xlfn.IFNA(VLOOKUP($G57&amp;$C57&amp;$D57,Low2x!$B$2:$K$141,7,FALSE),"")</f>
        <v>6.0524935000000002E-2</v>
      </c>
      <c r="O57" s="38">
        <f>_xlfn.IFNA(VLOOKUP($G57&amp;$C57&amp;$D57,Low2x!$B$2:$K$141,10,FALSE),"")</f>
        <v>6.8390499999999995E-4</v>
      </c>
      <c r="P57" s="37">
        <f>_xlfn.IFNA(VLOOKUP($G57&amp;$A57&amp;$D57,High8x!$B$2:$K$141,7,FALSE),"")</f>
        <v>1.2163525229317801E-2</v>
      </c>
      <c r="Q57" s="35">
        <f>_xlfn.IFNA(VLOOKUP($G57&amp;$A57&amp;$D57,High8x!$B$2:$K$141,10,FALSE),"")</f>
        <v>1.3744236309188099E-4</v>
      </c>
      <c r="R57" s="34" t="str">
        <f>_xlfn.IFNA(VLOOKUP($G57&amp;$B57&amp;$D57,High8x!$B$2:$K$141,7,FALSE),"")</f>
        <v/>
      </c>
      <c r="S57" s="35" t="str">
        <f>_xlfn.IFNA(VLOOKUP($G57&amp;$B57&amp;$D57,High8x!$B$2:$K$141,10,FALSE),"")</f>
        <v/>
      </c>
      <c r="T57" s="34">
        <f>_xlfn.IFNA(VLOOKUP($G57&amp;$C57&amp;$D57,High8x!$B$2:$K$141,7,FALSE),"")</f>
        <v>0.242586303050906</v>
      </c>
      <c r="U57" s="38">
        <f>_xlfn.IFNA(VLOOKUP($G57&amp;$C57&amp;$D57,High8x!$B$2:$K$141,10,FALSE),"")</f>
        <v>2.7411160922884399E-3</v>
      </c>
      <c r="V57" s="37">
        <f t="shared" si="3"/>
        <v>1.8550370384792278E-5</v>
      </c>
      <c r="W57" s="34">
        <f t="shared" si="4"/>
        <v>2.0963894937374187E-7</v>
      </c>
      <c r="X57" s="34" t="str">
        <f t="shared" si="5"/>
        <v/>
      </c>
      <c r="Y57" s="34" t="str">
        <f t="shared" si="6"/>
        <v/>
      </c>
      <c r="Z57" s="34">
        <f t="shared" si="7"/>
        <v>3.7004343099777644E-4</v>
      </c>
      <c r="AA57" s="44">
        <f t="shared" si="8"/>
        <v>4.1813233583098374E-6</v>
      </c>
      <c r="AB57" s="37">
        <f t="shared" si="9"/>
        <v>-5.5177431059344473E-6</v>
      </c>
      <c r="AC57" s="34">
        <f t="shared" si="10"/>
        <v>-8.0787697293689068E-8</v>
      </c>
      <c r="AD57" s="34" t="str">
        <f t="shared" si="11"/>
        <v/>
      </c>
      <c r="AE57" s="34" t="str">
        <f t="shared" si="12"/>
        <v/>
      </c>
      <c r="AF57" s="34">
        <f t="shared" si="13"/>
        <v>-1.6218768363535085E-4</v>
      </c>
      <c r="AG57" s="44">
        <f t="shared" si="14"/>
        <v>-1.832030762813526E-6</v>
      </c>
      <c r="AH57" s="46">
        <f t="shared" si="15"/>
        <v>3.0367429999999993E-3</v>
      </c>
      <c r="AI57" s="48">
        <f t="shared" si="16"/>
        <v>3.429999999999998E-5</v>
      </c>
      <c r="AJ57" s="48" t="str">
        <f t="shared" si="17"/>
        <v/>
      </c>
      <c r="AK57" s="48" t="str">
        <f t="shared" si="18"/>
        <v/>
      </c>
      <c r="AL57" s="48">
        <f t="shared" si="19"/>
        <v>6.0524934999999988E-2</v>
      </c>
      <c r="AM57" s="51">
        <f t="shared" si="20"/>
        <v>6.8390499999999984E-4</v>
      </c>
      <c r="AN57" s="37">
        <f t="shared" si="21"/>
        <v>6.3561677999999983E-2</v>
      </c>
      <c r="AO57" s="38">
        <f t="shared" si="22"/>
        <v>7.1820499999999986E-4</v>
      </c>
    </row>
    <row r="58" spans="1:41" x14ac:dyDescent="0.25">
      <c r="A58" t="s">
        <v>98</v>
      </c>
      <c r="C58" t="s">
        <v>99</v>
      </c>
      <c r="D58" t="str">
        <f>VLOOKUP(F58,Crossref!$A$17:$B$21,2,FALSE)</f>
        <v>src_04</v>
      </c>
      <c r="E58" t="str">
        <f t="shared" si="2"/>
        <v>D. VacavilleBell</v>
      </c>
      <c r="F58" s="18" t="s">
        <v>59</v>
      </c>
      <c r="G58" s="18" t="s">
        <v>28</v>
      </c>
      <c r="H58" s="18" t="s">
        <v>11</v>
      </c>
      <c r="I58" s="18" t="s">
        <v>12</v>
      </c>
      <c r="J58" s="37">
        <f>_xlfn.IFNA(VLOOKUP($G58&amp;$A58&amp;$D58,Low2x!$B$2:$K$141,7,FALSE),"")</f>
        <v>8.7963620000000003E-3</v>
      </c>
      <c r="K58" s="36">
        <f>_xlfn.IFNA(VLOOKUP($G58&amp;$A58&amp;$D58,Low2x!$B$2:$K$141,10,FALSE),"")</f>
        <v>8.3699999999999995E-6</v>
      </c>
      <c r="L58" s="34" t="str">
        <f>_xlfn.IFNA(VLOOKUP($G58&amp;$B58&amp;$D58,Low2x!$B$2:$K$141,7,FALSE),"")</f>
        <v/>
      </c>
      <c r="M58" s="35" t="str">
        <f>_xlfn.IFNA(VLOOKUP($G58&amp;$B58&amp;$D58,Low2x!$B$2:$K$141,10,FALSE),"")</f>
        <v/>
      </c>
      <c r="N58" s="34">
        <f>_xlfn.IFNA(VLOOKUP($G58&amp;$C58&amp;$D58,Low2x!$B$2:$K$141,7,FALSE),"")</f>
        <v>0.20130811900000001</v>
      </c>
      <c r="O58" s="38">
        <f>_xlfn.IFNA(VLOOKUP($G58&amp;$C58&amp;$D58,Low2x!$B$2:$K$141,10,FALSE),"")</f>
        <v>1.9148799999999999E-4</v>
      </c>
      <c r="P58" s="37">
        <f>_xlfn.IFNA(VLOOKUP($G58&amp;$A58&amp;$D58,High8x!$B$2:$K$141,7,FALSE),"")</f>
        <v>3.5175449252253799E-2</v>
      </c>
      <c r="Q58" s="35">
        <f>_xlfn.IFNA(VLOOKUP($G58&amp;$A58&amp;$D58,High8x!$B$2:$K$141,10,FALSE),"")</f>
        <v>3.3459594461547397E-5</v>
      </c>
      <c r="R58" s="34" t="str">
        <f>_xlfn.IFNA(VLOOKUP($G58&amp;$B58&amp;$D58,High8x!$B$2:$K$141,7,FALSE),"")</f>
        <v/>
      </c>
      <c r="S58" s="35" t="str">
        <f>_xlfn.IFNA(VLOOKUP($G58&amp;$B58&amp;$D58,High8x!$B$2:$K$141,10,FALSE),"")</f>
        <v/>
      </c>
      <c r="T58" s="34">
        <f>_xlfn.IFNA(VLOOKUP($G58&amp;$C58&amp;$D58,High8x!$B$2:$K$141,7,FALSE),"")</f>
        <v>0.80969193090056002</v>
      </c>
      <c r="U58" s="38">
        <f>_xlfn.IFNA(VLOOKUP($G58&amp;$C58&amp;$D58,High8x!$B$2:$K$141,10,FALSE),"")</f>
        <v>7.70195241926701E-4</v>
      </c>
      <c r="V58" s="37">
        <f t="shared" si="3"/>
        <v>5.3616031000515844E-5</v>
      </c>
      <c r="W58" s="34">
        <f t="shared" si="4"/>
        <v>5.0995110694202028E-8</v>
      </c>
      <c r="X58" s="34" t="str">
        <f t="shared" si="5"/>
        <v/>
      </c>
      <c r="Y58" s="34" t="str">
        <f t="shared" si="6"/>
        <v/>
      </c>
      <c r="Z58" s="34">
        <f t="shared" si="7"/>
        <v>1.2365524632125203E-3</v>
      </c>
      <c r="AA58" s="44">
        <f t="shared" si="8"/>
        <v>1.1762342315583354E-6</v>
      </c>
      <c r="AB58" s="37">
        <f t="shared" si="9"/>
        <v>3.3329159154077415E-6</v>
      </c>
      <c r="AC58" s="34">
        <f t="shared" si="10"/>
        <v>6.8018461508648339E-9</v>
      </c>
      <c r="AD58" s="34" t="str">
        <f t="shared" si="11"/>
        <v/>
      </c>
      <c r="AE58" s="34" t="str">
        <f t="shared" si="12"/>
        <v/>
      </c>
      <c r="AF58" s="34">
        <f t="shared" si="13"/>
        <v>-1.4864849668533298E-3</v>
      </c>
      <c r="AG58" s="44">
        <f t="shared" si="14"/>
        <v>-1.4144139755669716E-6</v>
      </c>
      <c r="AH58" s="46">
        <f t="shared" si="15"/>
        <v>8.7963620000000055E-3</v>
      </c>
      <c r="AI58" s="48">
        <f t="shared" si="16"/>
        <v>8.3699999999999978E-6</v>
      </c>
      <c r="AJ58" s="48" t="str">
        <f t="shared" si="17"/>
        <v/>
      </c>
      <c r="AK58" s="48" t="str">
        <f t="shared" si="18"/>
        <v/>
      </c>
      <c r="AL58" s="48">
        <f t="shared" si="19"/>
        <v>0.20130811900000001</v>
      </c>
      <c r="AM58" s="51">
        <f t="shared" si="20"/>
        <v>1.9148800000000002E-4</v>
      </c>
      <c r="AN58" s="37">
        <f t="shared" si="21"/>
        <v>0.21010448100000001</v>
      </c>
      <c r="AO58" s="38">
        <f t="shared" si="22"/>
        <v>1.9985800000000002E-4</v>
      </c>
    </row>
    <row r="59" spans="1:41" x14ac:dyDescent="0.25">
      <c r="A59" t="s">
        <v>98</v>
      </c>
      <c r="C59" t="s">
        <v>99</v>
      </c>
      <c r="D59" t="str">
        <f>VLOOKUP(F59,Crossref!$A$17:$B$21,2,FALSE)</f>
        <v>src_04</v>
      </c>
      <c r="E59" t="str">
        <f t="shared" si="2"/>
        <v>D. VacavilleZanobetti_HA</v>
      </c>
      <c r="F59" s="18" t="s">
        <v>59</v>
      </c>
      <c r="G59" s="18" t="s">
        <v>29</v>
      </c>
      <c r="H59" s="18" t="s">
        <v>13</v>
      </c>
      <c r="I59" s="18" t="s">
        <v>12</v>
      </c>
      <c r="J59" s="37">
        <f>_xlfn.IFNA(VLOOKUP($G59&amp;$A59&amp;$D59,Low2x!$B$2:$K$141,7,FALSE),"")</f>
        <v>1.9722663000000001E-2</v>
      </c>
      <c r="K59" s="36">
        <f>_xlfn.IFNA(VLOOKUP($G59&amp;$A59&amp;$D59,Low2x!$B$2:$K$141,10,FALSE),"")</f>
        <v>2.1800000000000001E-5</v>
      </c>
      <c r="L59" s="34" t="str">
        <f>_xlfn.IFNA(VLOOKUP($G59&amp;$B59&amp;$D59,Low2x!$B$2:$K$141,7,FALSE),"")</f>
        <v/>
      </c>
      <c r="M59" s="35" t="str">
        <f>_xlfn.IFNA(VLOOKUP($G59&amp;$B59&amp;$D59,Low2x!$B$2:$K$141,10,FALSE),"")</f>
        <v/>
      </c>
      <c r="N59" s="34">
        <f>_xlfn.IFNA(VLOOKUP($G59&amp;$C59&amp;$D59,Low2x!$B$2:$K$141,7,FALSE),"")</f>
        <v>0.48302524000000002</v>
      </c>
      <c r="O59" s="38">
        <f>_xlfn.IFNA(VLOOKUP($G59&amp;$C59&amp;$D59,Low2x!$B$2:$K$141,10,FALSE),"")</f>
        <v>5.3454200000000005E-4</v>
      </c>
      <c r="P59" s="37">
        <f>_xlfn.IFNA(VLOOKUP($G59&amp;$A59&amp;$D59,High8x!$B$2:$K$141,7,FALSE),"")</f>
        <v>7.8812860169497401E-2</v>
      </c>
      <c r="Q59" s="35">
        <f>_xlfn.IFNA(VLOOKUP($G59&amp;$A59&amp;$D59,High8x!$B$2:$K$141,10,FALSE),"")</f>
        <v>8.72185282095898E-5</v>
      </c>
      <c r="R59" s="34" t="str">
        <f>_xlfn.IFNA(VLOOKUP($G59&amp;$B59&amp;$D59,High8x!$B$2:$K$141,7,FALSE),"")</f>
        <v/>
      </c>
      <c r="S59" s="35" t="str">
        <f>_xlfn.IFNA(VLOOKUP($G59&amp;$B59&amp;$D59,High8x!$B$2:$K$141,10,FALSE),"")</f>
        <v/>
      </c>
      <c r="T59" s="34">
        <f>_xlfn.IFNA(VLOOKUP($G59&amp;$C59&amp;$D59,High8x!$B$2:$K$141,7,FALSE),"")</f>
        <v>1.9457629007552999</v>
      </c>
      <c r="U59" s="38">
        <f>_xlfn.IFNA(VLOOKUP($G59&amp;$C59&amp;$D59,High8x!$B$2:$K$141,10,FALSE),"")</f>
        <v>2.1532853405360798E-3</v>
      </c>
      <c r="V59" s="37">
        <f t="shared" si="3"/>
        <v>1.2010202676727114E-4</v>
      </c>
      <c r="W59" s="34">
        <f t="shared" si="4"/>
        <v>1.3296448823087357E-7</v>
      </c>
      <c r="X59" s="34" t="str">
        <f t="shared" si="5"/>
        <v/>
      </c>
      <c r="Y59" s="34" t="str">
        <f t="shared" si="6"/>
        <v/>
      </c>
      <c r="Z59" s="34">
        <f t="shared" si="7"/>
        <v>2.9730440259254066E-3</v>
      </c>
      <c r="AA59" s="44">
        <f t="shared" si="8"/>
        <v>3.2901287409269913E-6</v>
      </c>
      <c r="AB59" s="37">
        <f t="shared" si="9"/>
        <v>2.5930610167534951E-5</v>
      </c>
      <c r="AC59" s="34">
        <f t="shared" si="10"/>
        <v>-6.1760698632650109E-9</v>
      </c>
      <c r="AD59" s="34" t="str">
        <f t="shared" si="11"/>
        <v/>
      </c>
      <c r="AE59" s="34" t="str">
        <f t="shared" si="12"/>
        <v/>
      </c>
      <c r="AF59" s="34">
        <f t="shared" si="13"/>
        <v>-4.5539802517668981E-3</v>
      </c>
      <c r="AG59" s="44">
        <f t="shared" si="14"/>
        <v>-5.0391135120266863E-6</v>
      </c>
      <c r="AH59" s="46">
        <f t="shared" si="15"/>
        <v>1.9722663000000001E-2</v>
      </c>
      <c r="AI59" s="48">
        <f t="shared" si="16"/>
        <v>2.1800000000000001E-5</v>
      </c>
      <c r="AJ59" s="48" t="str">
        <f t="shared" si="17"/>
        <v/>
      </c>
      <c r="AK59" s="48" t="str">
        <f t="shared" si="18"/>
        <v/>
      </c>
      <c r="AL59" s="48">
        <f t="shared" si="19"/>
        <v>0.4830252399999998</v>
      </c>
      <c r="AM59" s="51">
        <f t="shared" si="20"/>
        <v>5.3454199999999994E-4</v>
      </c>
      <c r="AN59" s="37">
        <f t="shared" si="21"/>
        <v>0.50274790299999983</v>
      </c>
      <c r="AO59" s="38">
        <f t="shared" si="22"/>
        <v>5.5634199999999993E-4</v>
      </c>
    </row>
    <row r="60" spans="1:41" x14ac:dyDescent="0.25">
      <c r="A60" t="s">
        <v>98</v>
      </c>
      <c r="C60" t="s">
        <v>99</v>
      </c>
      <c r="D60" t="str">
        <f>VLOOKUP(F60,Crossref!$A$17:$B$21,2,FALSE)</f>
        <v>src_04</v>
      </c>
      <c r="E60" t="str">
        <f t="shared" si="2"/>
        <v>D. VacavilleZanobetti_18TO24</v>
      </c>
      <c r="F60" s="18" t="s">
        <v>59</v>
      </c>
      <c r="G60" s="18" t="s">
        <v>30</v>
      </c>
      <c r="H60" s="18" t="s">
        <v>14</v>
      </c>
      <c r="I60" s="18" t="s">
        <v>15</v>
      </c>
      <c r="J60" s="37">
        <f>_xlfn.IFNA(VLOOKUP($G60&amp;$A60&amp;$D60,Low2x!$B$2:$K$141,7,FALSE),"")</f>
        <v>4.8300000000000003E-6</v>
      </c>
      <c r="K60" s="36">
        <f>_xlfn.IFNA(VLOOKUP($G60&amp;$A60&amp;$D60,Low2x!$B$2:$K$141,10,FALSE),"")</f>
        <v>2.7800000000000001E-5</v>
      </c>
      <c r="L60" s="34" t="str">
        <f>_xlfn.IFNA(VLOOKUP($G60&amp;$B60&amp;$D60,Low2x!$B$2:$K$141,7,FALSE),"")</f>
        <v/>
      </c>
      <c r="M60" s="35" t="str">
        <f>_xlfn.IFNA(VLOOKUP($G60&amp;$B60&amp;$D60,Low2x!$B$2:$K$141,10,FALSE),"")</f>
        <v/>
      </c>
      <c r="N60" s="34">
        <f>_xlfn.IFNA(VLOOKUP($G60&amp;$C60&amp;$D60,Low2x!$B$2:$K$141,7,FALSE),"")</f>
        <v>1.3334100000000001E-4</v>
      </c>
      <c r="O60" s="38">
        <f>_xlfn.IFNA(VLOOKUP($G60&amp;$C60&amp;$D60,Low2x!$B$2:$K$141,10,FALSE),"")</f>
        <v>7.6830699999999997E-4</v>
      </c>
      <c r="P60" s="37">
        <f>_xlfn.IFNA(VLOOKUP($G60&amp;$A60&amp;$D60,High8x!$B$2:$K$141,7,FALSE),"")</f>
        <v>1.9271313984429499E-5</v>
      </c>
      <c r="Q60" s="35">
        <f>_xlfn.IFNA(VLOOKUP($G60&amp;$A60&amp;$D60,High8x!$B$2:$K$141,10,FALSE),"")</f>
        <v>1.11040595052338E-4</v>
      </c>
      <c r="R60" s="34" t="str">
        <f>_xlfn.IFNA(VLOOKUP($G60&amp;$B60&amp;$D60,High8x!$B$2:$K$141,7,FALSE),"")</f>
        <v/>
      </c>
      <c r="S60" s="35" t="str">
        <f>_xlfn.IFNA(VLOOKUP($G60&amp;$B60&amp;$D60,High8x!$B$2:$K$141,10,FALSE),"")</f>
        <v/>
      </c>
      <c r="T60" s="34">
        <f>_xlfn.IFNA(VLOOKUP($G60&amp;$C60&amp;$D60,High8x!$B$2:$K$141,7,FALSE),"")</f>
        <v>5.3727614467948199E-4</v>
      </c>
      <c r="U60" s="38">
        <f>_xlfn.IFNA(VLOOKUP($G60&amp;$C60&amp;$D60,High8x!$B$2:$K$141,10,FALSE),"")</f>
        <v>3.09576518035242E-3</v>
      </c>
      <c r="V60" s="37">
        <f t="shared" si="3"/>
        <v>2.9352264195994919E-8</v>
      </c>
      <c r="W60" s="34">
        <f t="shared" si="4"/>
        <v>1.6918820132589027E-7</v>
      </c>
      <c r="X60" s="34" t="str">
        <f t="shared" si="5"/>
        <v/>
      </c>
      <c r="Y60" s="34" t="str">
        <f t="shared" si="6"/>
        <v/>
      </c>
      <c r="Z60" s="34">
        <f t="shared" si="7"/>
        <v>8.210063916249633E-7</v>
      </c>
      <c r="AA60" s="44">
        <f t="shared" si="8"/>
        <v>4.7306060576268691E-6</v>
      </c>
      <c r="AB60" s="37">
        <f t="shared" si="9"/>
        <v>1.6228671856831719E-8</v>
      </c>
      <c r="AC60" s="34">
        <f t="shared" si="10"/>
        <v>5.3134982553991331E-8</v>
      </c>
      <c r="AD60" s="34" t="str">
        <f t="shared" si="11"/>
        <v/>
      </c>
      <c r="AE60" s="34" t="str">
        <f t="shared" si="12"/>
        <v/>
      </c>
      <c r="AF60" s="34">
        <f t="shared" si="13"/>
        <v>-1.3040482264939108E-6</v>
      </c>
      <c r="AG60" s="44">
        <f t="shared" si="14"/>
        <v>-7.5123934508061069E-6</v>
      </c>
      <c r="AH60" s="46">
        <f t="shared" si="15"/>
        <v>4.8299999999999986E-6</v>
      </c>
      <c r="AI60" s="48">
        <f t="shared" si="16"/>
        <v>2.7799999999999995E-5</v>
      </c>
      <c r="AJ60" s="48" t="str">
        <f t="shared" si="17"/>
        <v/>
      </c>
      <c r="AK60" s="48" t="str">
        <f t="shared" si="18"/>
        <v/>
      </c>
      <c r="AL60" s="48">
        <f t="shared" si="19"/>
        <v>1.3334100000000006E-4</v>
      </c>
      <c r="AM60" s="51">
        <f t="shared" si="20"/>
        <v>7.6830700000000041E-4</v>
      </c>
      <c r="AN60" s="37">
        <f t="shared" si="21"/>
        <v>1.3817100000000006E-4</v>
      </c>
      <c r="AO60" s="38">
        <f t="shared" si="22"/>
        <v>7.9610700000000043E-4</v>
      </c>
    </row>
    <row r="61" spans="1:41" x14ac:dyDescent="0.25">
      <c r="A61" t="s">
        <v>98</v>
      </c>
      <c r="C61" t="s">
        <v>99</v>
      </c>
      <c r="D61" t="str">
        <f>VLOOKUP(F61,Crossref!$A$17:$B$21,2,FALSE)</f>
        <v>src_04</v>
      </c>
      <c r="E61" t="str">
        <f t="shared" si="2"/>
        <v>D. VacavilleZanobetti_25TO44</v>
      </c>
      <c r="F61" s="18" t="s">
        <v>59</v>
      </c>
      <c r="G61" s="18" t="s">
        <v>31</v>
      </c>
      <c r="H61" s="18" t="s">
        <v>14</v>
      </c>
      <c r="I61" s="18" t="s">
        <v>16</v>
      </c>
      <c r="J61" s="37">
        <f>_xlfn.IFNA(VLOOKUP($G61&amp;$A61&amp;$D61,Low2x!$B$2:$K$141,7,FALSE),"")</f>
        <v>2.9833600000000001E-4</v>
      </c>
      <c r="K61" s="36">
        <f>_xlfn.IFNA(VLOOKUP($G61&amp;$A61&amp;$D61,Low2x!$B$2:$K$141,10,FALSE),"")</f>
        <v>2.6599999999999999E-5</v>
      </c>
      <c r="L61" s="34" t="str">
        <f>_xlfn.IFNA(VLOOKUP($G61&amp;$B61&amp;$D61,Low2x!$B$2:$K$141,7,FALSE),"")</f>
        <v/>
      </c>
      <c r="M61" s="35" t="str">
        <f>_xlfn.IFNA(VLOOKUP($G61&amp;$B61&amp;$D61,Low2x!$B$2:$K$141,10,FALSE),"")</f>
        <v/>
      </c>
      <c r="N61" s="34">
        <f>_xlfn.IFNA(VLOOKUP($G61&amp;$C61&amp;$D61,Low2x!$B$2:$K$141,7,FALSE),"")</f>
        <v>6.3026419999999998E-3</v>
      </c>
      <c r="O61" s="38">
        <f>_xlfn.IFNA(VLOOKUP($G61&amp;$C61&amp;$D61,Low2x!$B$2:$K$141,10,FALSE),"")</f>
        <v>5.6233100000000001E-4</v>
      </c>
      <c r="P61" s="37">
        <f>_xlfn.IFNA(VLOOKUP($G61&amp;$A61&amp;$D61,High8x!$B$2:$K$141,7,FALSE),"")</f>
        <v>1.19471959242194E-3</v>
      </c>
      <c r="Q61" s="35">
        <f>_xlfn.IFNA(VLOOKUP($G61&amp;$A61&amp;$D61,High8x!$B$2:$K$141,10,FALSE),"")</f>
        <v>1.0659464309182499E-4</v>
      </c>
      <c r="R61" s="34" t="str">
        <f>_xlfn.IFNA(VLOOKUP($G61&amp;$B61&amp;$D61,High8x!$B$2:$K$141,7,FALSE),"")</f>
        <v/>
      </c>
      <c r="S61" s="35" t="str">
        <f>_xlfn.IFNA(VLOOKUP($G61&amp;$B61&amp;$D61,High8x!$B$2:$K$141,10,FALSE),"")</f>
        <v/>
      </c>
      <c r="T61" s="34">
        <f>_xlfn.IFNA(VLOOKUP($G61&amp;$C61&amp;$D61,High8x!$B$2:$K$141,7,FALSE),"")</f>
        <v>2.5262914840766301E-2</v>
      </c>
      <c r="U61" s="38">
        <f>_xlfn.IFNA(VLOOKUP($G61&amp;$C61&amp;$D61,High8x!$B$2:$K$141,10,FALSE),"")</f>
        <v>2.2539945004598199E-3</v>
      </c>
      <c r="V61" s="37">
        <f t="shared" si="3"/>
        <v>1.8219178707763009E-6</v>
      </c>
      <c r="W61" s="34">
        <f t="shared" si="4"/>
        <v>1.6259073799151422E-7</v>
      </c>
      <c r="X61" s="34" t="str">
        <f t="shared" si="5"/>
        <v/>
      </c>
      <c r="Y61" s="34" t="str">
        <f t="shared" si="6"/>
        <v/>
      </c>
      <c r="Z61" s="34">
        <f t="shared" si="7"/>
        <v>3.853713992025671E-5</v>
      </c>
      <c r="AA61" s="44">
        <f t="shared" si="8"/>
        <v>3.4383404480890646E-6</v>
      </c>
      <c r="AB61" s="37">
        <f t="shared" si="9"/>
        <v>-4.5853080731352372E-7</v>
      </c>
      <c r="AC61" s="34">
        <f t="shared" si="10"/>
        <v>-6.4881030608336535E-8</v>
      </c>
      <c r="AD61" s="34" t="str">
        <f t="shared" si="11"/>
        <v/>
      </c>
      <c r="AE61" s="34" t="str">
        <f t="shared" si="12"/>
        <v/>
      </c>
      <c r="AF61" s="34">
        <f t="shared" si="13"/>
        <v>-1.7448946922099529E-5</v>
      </c>
      <c r="AG61" s="44">
        <f t="shared" si="14"/>
        <v>-1.5568334866063356E-6</v>
      </c>
      <c r="AH61" s="46">
        <f t="shared" si="15"/>
        <v>2.9833599999999985E-4</v>
      </c>
      <c r="AI61" s="48">
        <f t="shared" si="16"/>
        <v>2.6599999999999996E-5</v>
      </c>
      <c r="AJ61" s="48" t="str">
        <f t="shared" si="17"/>
        <v/>
      </c>
      <c r="AK61" s="48" t="str">
        <f t="shared" si="18"/>
        <v/>
      </c>
      <c r="AL61" s="48">
        <f t="shared" si="19"/>
        <v>6.3026420000000007E-3</v>
      </c>
      <c r="AM61" s="51">
        <f t="shared" si="20"/>
        <v>5.6233100000000022E-4</v>
      </c>
      <c r="AN61" s="37">
        <f t="shared" si="21"/>
        <v>6.6009780000000004E-3</v>
      </c>
      <c r="AO61" s="38">
        <f t="shared" si="22"/>
        <v>5.8893100000000022E-4</v>
      </c>
    </row>
    <row r="62" spans="1:41" x14ac:dyDescent="0.25">
      <c r="A62" t="s">
        <v>98</v>
      </c>
      <c r="C62" t="s">
        <v>99</v>
      </c>
      <c r="D62" t="str">
        <f>VLOOKUP(F62,Crossref!$A$17:$B$21,2,FALSE)</f>
        <v>src_04</v>
      </c>
      <c r="E62" t="str">
        <f t="shared" si="2"/>
        <v>D. VacavilleZanobetti_45TO54</v>
      </c>
      <c r="F62" s="18" t="s">
        <v>59</v>
      </c>
      <c r="G62" s="18" t="s">
        <v>32</v>
      </c>
      <c r="H62" s="18" t="s">
        <v>14</v>
      </c>
      <c r="I62" s="18" t="s">
        <v>17</v>
      </c>
      <c r="J62" s="37">
        <f>_xlfn.IFNA(VLOOKUP($G62&amp;$A62&amp;$D62,Low2x!$B$2:$K$141,7,FALSE),"")</f>
        <v>7.4290999999999995E-4</v>
      </c>
      <c r="K62" s="36">
        <f>_xlfn.IFNA(VLOOKUP($G62&amp;$A62&amp;$D62,Low2x!$B$2:$K$141,10,FALSE),"")</f>
        <v>2.5899999999999999E-5</v>
      </c>
      <c r="L62" s="34" t="str">
        <f>_xlfn.IFNA(VLOOKUP($G62&amp;$B62&amp;$D62,Low2x!$B$2:$K$141,7,FALSE),"")</f>
        <v/>
      </c>
      <c r="M62" s="35" t="str">
        <f>_xlfn.IFNA(VLOOKUP($G62&amp;$B62&amp;$D62,Low2x!$B$2:$K$141,10,FALSE),"")</f>
        <v/>
      </c>
      <c r="N62" s="34">
        <f>_xlfn.IFNA(VLOOKUP($G62&amp;$C62&amp;$D62,Low2x!$B$2:$K$141,7,FALSE),"")</f>
        <v>1.6482085E-2</v>
      </c>
      <c r="O62" s="38">
        <f>_xlfn.IFNA(VLOOKUP($G62&amp;$C62&amp;$D62,Low2x!$B$2:$K$141,10,FALSE),"")</f>
        <v>5.7412200000000004E-4</v>
      </c>
      <c r="P62" s="37">
        <f>_xlfn.IFNA(VLOOKUP($G62&amp;$A62&amp;$D62,High8x!$B$2:$K$141,7,FALSE),"")</f>
        <v>2.9728960456554101E-3</v>
      </c>
      <c r="Q62" s="35">
        <f>_xlfn.IFNA(VLOOKUP($G62&amp;$A62&amp;$D62,High8x!$B$2:$K$141,10,FALSE),"")</f>
        <v>1.03555161777619E-4</v>
      </c>
      <c r="R62" s="34" t="str">
        <f>_xlfn.IFNA(VLOOKUP($G62&amp;$B62&amp;$D62,High8x!$B$2:$K$141,7,FALSE),"")</f>
        <v/>
      </c>
      <c r="S62" s="35" t="str">
        <f>_xlfn.IFNA(VLOOKUP($G62&amp;$B62&amp;$D62,High8x!$B$2:$K$141,10,FALSE),"")</f>
        <v/>
      </c>
      <c r="T62" s="34">
        <f>_xlfn.IFNA(VLOOKUP($G62&amp;$C62&amp;$D62,High8x!$B$2:$K$141,7,FALSE),"")</f>
        <v>6.6096663855617993E-2</v>
      </c>
      <c r="U62" s="38">
        <f>_xlfn.IFNA(VLOOKUP($G62&amp;$C62&amp;$D62,High8x!$B$2:$K$141,10,FALSE),"")</f>
        <v>2.30235117993186E-3</v>
      </c>
      <c r="V62" s="37">
        <f t="shared" si="3"/>
        <v>4.5324919627142483E-6</v>
      </c>
      <c r="W62" s="34">
        <f t="shared" si="4"/>
        <v>1.5783569466995733E-7</v>
      </c>
      <c r="X62" s="34" t="str">
        <f t="shared" si="5"/>
        <v/>
      </c>
      <c r="Y62" s="34" t="str">
        <f t="shared" si="6"/>
        <v/>
      </c>
      <c r="Z62" s="34">
        <f t="shared" si="7"/>
        <v>1.0084263995044307E-4</v>
      </c>
      <c r="AA62" s="44">
        <f t="shared" si="8"/>
        <v>3.5126609348208535E-6</v>
      </c>
      <c r="AB62" s="37">
        <f t="shared" si="9"/>
        <v>-4.1868188513675617E-7</v>
      </c>
      <c r="AC62" s="34">
        <f t="shared" si="10"/>
        <v>1.4946074126988567E-8</v>
      </c>
      <c r="AD62" s="34" t="str">
        <f t="shared" si="11"/>
        <v/>
      </c>
      <c r="AE62" s="34" t="str">
        <f t="shared" si="12"/>
        <v/>
      </c>
      <c r="AF62" s="34">
        <f t="shared" si="13"/>
        <v>-5.6107951872663708E-5</v>
      </c>
      <c r="AG62" s="44">
        <f t="shared" si="14"/>
        <v>-1.9543933106199417E-6</v>
      </c>
      <c r="AH62" s="46">
        <f t="shared" si="15"/>
        <v>7.4290999999999995E-4</v>
      </c>
      <c r="AI62" s="48">
        <f t="shared" si="16"/>
        <v>2.5899999999999993E-5</v>
      </c>
      <c r="AJ62" s="48" t="str">
        <f t="shared" si="17"/>
        <v/>
      </c>
      <c r="AK62" s="48" t="str">
        <f t="shared" si="18"/>
        <v/>
      </c>
      <c r="AL62" s="48">
        <f t="shared" si="19"/>
        <v>1.6482085E-2</v>
      </c>
      <c r="AM62" s="51">
        <f t="shared" si="20"/>
        <v>5.7412200000000004E-4</v>
      </c>
      <c r="AN62" s="37">
        <f t="shared" si="21"/>
        <v>1.7224995E-2</v>
      </c>
      <c r="AO62" s="38">
        <f t="shared" si="22"/>
        <v>6.0002200000000008E-4</v>
      </c>
    </row>
    <row r="63" spans="1:41" x14ac:dyDescent="0.25">
      <c r="A63" t="s">
        <v>98</v>
      </c>
      <c r="C63" t="s">
        <v>99</v>
      </c>
      <c r="D63" t="str">
        <f>VLOOKUP(F63,Crossref!$A$17:$B$21,2,FALSE)</f>
        <v>src_04</v>
      </c>
      <c r="E63" t="str">
        <f t="shared" si="2"/>
        <v>D. VacavilleZanobetti_55TO64</v>
      </c>
      <c r="F63" s="18" t="s">
        <v>59</v>
      </c>
      <c r="G63" s="18" t="s">
        <v>33</v>
      </c>
      <c r="H63" s="18" t="s">
        <v>14</v>
      </c>
      <c r="I63" s="18" t="s">
        <v>18</v>
      </c>
      <c r="J63" s="37">
        <f>_xlfn.IFNA(VLOOKUP($G63&amp;$A63&amp;$D63,Low2x!$B$2:$K$141,7,FALSE),"")</f>
        <v>1.1877540000000001E-3</v>
      </c>
      <c r="K63" s="36">
        <f>_xlfn.IFNA(VLOOKUP($G63&amp;$A63&amp;$D63,Low2x!$B$2:$K$141,10,FALSE),"")</f>
        <v>2.4600000000000002E-5</v>
      </c>
      <c r="L63" s="34" t="str">
        <f>_xlfn.IFNA(VLOOKUP($G63&amp;$B63&amp;$D63,Low2x!$B$2:$K$141,7,FALSE),"")</f>
        <v/>
      </c>
      <c r="M63" s="35" t="str">
        <f>_xlfn.IFNA(VLOOKUP($G63&amp;$B63&amp;$D63,Low2x!$B$2:$K$141,10,FALSE),"")</f>
        <v/>
      </c>
      <c r="N63" s="34">
        <f>_xlfn.IFNA(VLOOKUP($G63&amp;$C63&amp;$D63,Low2x!$B$2:$K$141,7,FALSE),"")</f>
        <v>2.2493635000000001E-2</v>
      </c>
      <c r="O63" s="38">
        <f>_xlfn.IFNA(VLOOKUP($G63&amp;$C63&amp;$D63,Low2x!$B$2:$K$141,10,FALSE),"")</f>
        <v>4.6628899999999999E-4</v>
      </c>
      <c r="P63" s="37">
        <f>_xlfn.IFNA(VLOOKUP($G63&amp;$A63&amp;$D63,High8x!$B$2:$K$141,7,FALSE),"")</f>
        <v>4.7590593208130102E-3</v>
      </c>
      <c r="Q63" s="35">
        <f>_xlfn.IFNA(VLOOKUP($G63&amp;$A63&amp;$D63,High8x!$B$2:$K$141,10,FALSE),"")</f>
        <v>9.8654379492761605E-5</v>
      </c>
      <c r="R63" s="34" t="str">
        <f>_xlfn.IFNA(VLOOKUP($G63&amp;$B63&amp;$D63,High8x!$B$2:$K$141,7,FALSE),"")</f>
        <v/>
      </c>
      <c r="S63" s="35" t="str">
        <f>_xlfn.IFNA(VLOOKUP($G63&amp;$B63&amp;$D63,High8x!$B$2:$K$141,10,FALSE),"")</f>
        <v/>
      </c>
      <c r="T63" s="34">
        <f>_xlfn.IFNA(VLOOKUP($G63&amp;$C63&amp;$D63,High8x!$B$2:$K$141,7,FALSE),"")</f>
        <v>8.99847234763297E-2</v>
      </c>
      <c r="U63" s="38">
        <f>_xlfn.IFNA(VLOOKUP($G63&amp;$C63&amp;$D63,High8x!$B$2:$K$141,10,FALSE),"")</f>
        <v>1.8653659179159901E-3</v>
      </c>
      <c r="V63" s="37">
        <f t="shared" si="3"/>
        <v>7.2587506520589637E-6</v>
      </c>
      <c r="W63" s="34">
        <f t="shared" si="4"/>
        <v>1.5051703148935285E-7</v>
      </c>
      <c r="X63" s="34" t="str">
        <f t="shared" si="5"/>
        <v/>
      </c>
      <c r="Y63" s="34" t="str">
        <f t="shared" si="6"/>
        <v/>
      </c>
      <c r="Z63" s="34">
        <f t="shared" si="7"/>
        <v>1.3717700909823111E-4</v>
      </c>
      <c r="AA63" s="44">
        <f t="shared" si="8"/>
        <v>2.843652272186972E-6</v>
      </c>
      <c r="AB63" s="37">
        <f t="shared" si="9"/>
        <v>-2.6811069376696944E-6</v>
      </c>
      <c r="AC63" s="34">
        <f t="shared" si="10"/>
        <v>-8.4793164253861488E-8</v>
      </c>
      <c r="AD63" s="34" t="str">
        <f t="shared" si="11"/>
        <v/>
      </c>
      <c r="AE63" s="34" t="str">
        <f t="shared" si="12"/>
        <v/>
      </c>
      <c r="AF63" s="34">
        <f t="shared" si="13"/>
        <v>-3.3944921099121617E-6</v>
      </c>
      <c r="AG63" s="44">
        <f t="shared" si="14"/>
        <v>-6.9972638663514178E-8</v>
      </c>
      <c r="AH63" s="46">
        <f t="shared" si="15"/>
        <v>1.1877540000000003E-3</v>
      </c>
      <c r="AI63" s="48">
        <f t="shared" si="16"/>
        <v>2.4600000000000005E-5</v>
      </c>
      <c r="AJ63" s="48" t="str">
        <f t="shared" si="17"/>
        <v/>
      </c>
      <c r="AK63" s="48" t="str">
        <f t="shared" si="18"/>
        <v/>
      </c>
      <c r="AL63" s="48">
        <f t="shared" si="19"/>
        <v>2.2493634999999991E-2</v>
      </c>
      <c r="AM63" s="51">
        <f t="shared" si="20"/>
        <v>4.6628899999999989E-4</v>
      </c>
      <c r="AN63" s="37">
        <f t="shared" si="21"/>
        <v>2.368138899999999E-2</v>
      </c>
      <c r="AO63" s="38">
        <f t="shared" si="22"/>
        <v>4.9088899999999989E-4</v>
      </c>
    </row>
    <row r="64" spans="1:41" x14ac:dyDescent="0.25">
      <c r="A64" t="s">
        <v>98</v>
      </c>
      <c r="C64" t="s">
        <v>99</v>
      </c>
      <c r="D64" t="str">
        <f>VLOOKUP(F64,Crossref!$A$17:$B$21,2,FALSE)</f>
        <v>src_04</v>
      </c>
      <c r="E64" t="str">
        <f t="shared" si="2"/>
        <v>D. VacavilleZanobetti_65TO99</v>
      </c>
      <c r="F64" s="18" t="s">
        <v>59</v>
      </c>
      <c r="G64" s="18" t="s">
        <v>34</v>
      </c>
      <c r="H64" s="18" t="s">
        <v>14</v>
      </c>
      <c r="I64" s="18" t="s">
        <v>12</v>
      </c>
      <c r="J64" s="37">
        <f>_xlfn.IFNA(VLOOKUP($G64&amp;$A64&amp;$D64,Low2x!$B$2:$K$141,7,FALSE),"")</f>
        <v>5.0124059999999996E-3</v>
      </c>
      <c r="K64" s="36">
        <f>_xlfn.IFNA(VLOOKUP($G64&amp;$A64&amp;$D64,Low2x!$B$2:$K$141,10,FALSE),"")</f>
        <v>2.4600000000000002E-5</v>
      </c>
      <c r="L64" s="34" t="str">
        <f>_xlfn.IFNA(VLOOKUP($G64&amp;$B64&amp;$D64,Low2x!$B$2:$K$141,7,FALSE),"")</f>
        <v/>
      </c>
      <c r="M64" s="35" t="str">
        <f>_xlfn.IFNA(VLOOKUP($G64&amp;$B64&amp;$D64,Low2x!$B$2:$K$141,10,FALSE),"")</f>
        <v/>
      </c>
      <c r="N64" s="34">
        <f>_xlfn.IFNA(VLOOKUP($G64&amp;$C64&amp;$D64,Low2x!$B$2:$K$141,7,FALSE),"")</f>
        <v>0.108750398</v>
      </c>
      <c r="O64" s="38">
        <f>_xlfn.IFNA(VLOOKUP($G64&amp;$C64&amp;$D64,Low2x!$B$2:$K$141,10,FALSE),"")</f>
        <v>5.3447100000000001E-4</v>
      </c>
      <c r="P64" s="37">
        <f>_xlfn.IFNA(VLOOKUP($G64&amp;$A64&amp;$D64,High8x!$B$2:$K$141,7,FALSE),"")</f>
        <v>2.0055807771306999E-2</v>
      </c>
      <c r="Q64" s="35">
        <f>_xlfn.IFNA(VLOOKUP($G64&amp;$A64&amp;$D64,High8x!$B$2:$K$141,10,FALSE),"")</f>
        <v>9.8567387477441199E-5</v>
      </c>
      <c r="R64" s="34" t="str">
        <f>_xlfn.IFNA(VLOOKUP($G64&amp;$B64&amp;$D64,High8x!$B$2:$K$141,7,FALSE),"")</f>
        <v/>
      </c>
      <c r="S64" s="35" t="str">
        <f>_xlfn.IFNA(VLOOKUP($G64&amp;$B64&amp;$D64,High8x!$B$2:$K$141,10,FALSE),"")</f>
        <v/>
      </c>
      <c r="T64" s="34">
        <f>_xlfn.IFNA(VLOOKUP($G64&amp;$C64&amp;$D64,High8x!$B$2:$K$141,7,FALSE),"")</f>
        <v>0.43663008791714403</v>
      </c>
      <c r="U64" s="38">
        <f>_xlfn.IFNA(VLOOKUP($G64&amp;$C64&amp;$D64,High8x!$B$2:$K$141,10,FALSE),"")</f>
        <v>2.1458864958613199E-3</v>
      </c>
      <c r="V64" s="37">
        <f t="shared" si="3"/>
        <v>3.0576019860380078E-5</v>
      </c>
      <c r="W64" s="34">
        <f t="shared" si="4"/>
        <v>1.5034021845008375E-7</v>
      </c>
      <c r="X64" s="34" t="str">
        <f t="shared" si="5"/>
        <v/>
      </c>
      <c r="Y64" s="34" t="str">
        <f t="shared" si="6"/>
        <v/>
      </c>
      <c r="Z64" s="34">
        <f t="shared" si="7"/>
        <v>6.6642213397793493E-4</v>
      </c>
      <c r="AA64" s="44">
        <f t="shared" si="8"/>
        <v>3.27523474768561E-6</v>
      </c>
      <c r="AB64" s="37">
        <f t="shared" si="9"/>
        <v>-2.0612571023301274E-6</v>
      </c>
      <c r="AC64" s="34">
        <f t="shared" si="10"/>
        <v>-5.5795825813735188E-8</v>
      </c>
      <c r="AD64" s="34" t="str">
        <f t="shared" si="11"/>
        <v/>
      </c>
      <c r="AE64" s="34" t="str">
        <f t="shared" si="12"/>
        <v/>
      </c>
      <c r="AF64" s="34">
        <f t="shared" si="13"/>
        <v>-5.4283197238130798E-4</v>
      </c>
      <c r="AG64" s="44">
        <f t="shared" si="14"/>
        <v>-2.6674986204401098E-6</v>
      </c>
      <c r="AH64" s="46">
        <f t="shared" si="15"/>
        <v>5.0124060000000022E-3</v>
      </c>
      <c r="AI64" s="48">
        <f t="shared" si="16"/>
        <v>2.4599999999999998E-5</v>
      </c>
      <c r="AJ64" s="48" t="str">
        <f t="shared" si="17"/>
        <v/>
      </c>
      <c r="AK64" s="48" t="str">
        <f t="shared" si="18"/>
        <v/>
      </c>
      <c r="AL64" s="48">
        <f t="shared" si="19"/>
        <v>0.10875039800000003</v>
      </c>
      <c r="AM64" s="51">
        <f t="shared" si="20"/>
        <v>5.344709999999999E-4</v>
      </c>
      <c r="AN64" s="37">
        <f t="shared" si="21"/>
        <v>0.11376280400000002</v>
      </c>
      <c r="AO64" s="38">
        <f t="shared" si="22"/>
        <v>5.5907099999999985E-4</v>
      </c>
    </row>
    <row r="65" spans="1:41" x14ac:dyDescent="0.25">
      <c r="A65" t="s">
        <v>100</v>
      </c>
      <c r="B65" t="s">
        <v>101</v>
      </c>
      <c r="D65" t="str">
        <f>VLOOKUP(F65,Crossref!$A$17:$B$21,2,FALSE)</f>
        <v>src_04</v>
      </c>
      <c r="E65" t="str">
        <f t="shared" si="2"/>
        <v>D. VacavilleKatsouyanni</v>
      </c>
      <c r="F65" s="18" t="s">
        <v>59</v>
      </c>
      <c r="G65" s="18" t="s">
        <v>35</v>
      </c>
      <c r="H65" s="18" t="s">
        <v>13</v>
      </c>
      <c r="I65" s="18" t="s">
        <v>12</v>
      </c>
      <c r="J65" s="37">
        <f>_xlfn.IFNA(VLOOKUP($G65&amp;$A65&amp;$D65,Low2x!$B$2:$K$141,7,FALSE),"")</f>
        <v>0.122688095</v>
      </c>
      <c r="K65" s="36">
        <f>_xlfn.IFNA(VLOOKUP($G65&amp;$A65&amp;$D65,Low2x!$B$2:$K$141,10,FALSE),"")</f>
        <v>1.35773E-4</v>
      </c>
      <c r="L65" s="34">
        <f>_xlfn.IFNA(VLOOKUP($G65&amp;$B65&amp;$D65,Low2x!$B$2:$K$141,7,FALSE),"")</f>
        <v>8.8081700000000006E-3</v>
      </c>
      <c r="M65" s="35">
        <f>_xlfn.IFNA(VLOOKUP($G65&amp;$B65&amp;$D65,Low2x!$B$2:$K$141,10,FALSE),"")</f>
        <v>9.7499999999999998E-6</v>
      </c>
      <c r="N65" s="34" t="str">
        <f>_xlfn.IFNA(VLOOKUP($G65&amp;$C65&amp;$D65,Low2x!$B$2:$K$141,7,FALSE),"")</f>
        <v/>
      </c>
      <c r="O65" s="38" t="str">
        <f>_xlfn.IFNA(VLOOKUP($G65&amp;$C65&amp;$D65,Low2x!$B$2:$K$141,10,FALSE),"")</f>
        <v/>
      </c>
      <c r="P65" s="37">
        <f>_xlfn.IFNA(VLOOKUP($G65&amp;$A65&amp;$D65,High8x!$B$2:$K$141,7,FALSE),"")</f>
        <v>0.471406380597295</v>
      </c>
      <c r="Q65" s="35">
        <f>_xlfn.IFNA(VLOOKUP($G65&amp;$A65&amp;$D65,High8x!$B$2:$K$141,10,FALSE),"")</f>
        <v>5.2168352494607901E-4</v>
      </c>
      <c r="R65" s="34">
        <f>_xlfn.IFNA(VLOOKUP($G65&amp;$B65&amp;$D65,High8x!$B$2:$K$141,7,FALSE),"")</f>
        <v>3.6041928399126802E-2</v>
      </c>
      <c r="S65" s="35">
        <f>_xlfn.IFNA(VLOOKUP($G65&amp;$B65&amp;$D65,High8x!$B$2:$K$141,10,FALSE),"")</f>
        <v>3.9885926510555501E-5</v>
      </c>
      <c r="T65" s="34" t="str">
        <f>_xlfn.IFNA(VLOOKUP($G65&amp;$C65&amp;$D65,High8x!$B$2:$K$141,7,FALSE),"")</f>
        <v/>
      </c>
      <c r="U65" s="38" t="str">
        <f>_xlfn.IFNA(VLOOKUP($G65&amp;$C65&amp;$D65,High8x!$B$2:$K$141,10,FALSE),"")</f>
        <v/>
      </c>
      <c r="V65" s="37">
        <f t="shared" si="3"/>
        <v>7.0877700324653461E-4</v>
      </c>
      <c r="W65" s="34">
        <f t="shared" si="4"/>
        <v>7.8437098566276225E-7</v>
      </c>
      <c r="X65" s="34">
        <f t="shared" si="5"/>
        <v>5.5353167477900001E-5</v>
      </c>
      <c r="Y65" s="34">
        <f t="shared" si="6"/>
        <v>6.1251883151535568E-8</v>
      </c>
      <c r="Z65" s="34" t="str">
        <f t="shared" si="7"/>
        <v/>
      </c>
      <c r="AA65" s="44" t="str">
        <f t="shared" si="8"/>
        <v/>
      </c>
      <c r="AB65" s="37">
        <f t="shared" si="9"/>
        <v>6.4486664675683092E-3</v>
      </c>
      <c r="AC65" s="34">
        <f t="shared" si="10"/>
        <v>7.1361583513069281E-6</v>
      </c>
      <c r="AD65" s="34">
        <f t="shared" si="11"/>
        <v>-2.6974946637559755E-4</v>
      </c>
      <c r="AE65" s="34">
        <f t="shared" si="12"/>
        <v>-2.9530883685183375E-7</v>
      </c>
      <c r="AF65" s="34" t="str">
        <f t="shared" si="13"/>
        <v/>
      </c>
      <c r="AG65" s="44" t="str">
        <f t="shared" si="14"/>
        <v/>
      </c>
      <c r="AH65" s="46">
        <f t="shared" si="15"/>
        <v>0.12268809499999998</v>
      </c>
      <c r="AI65" s="48">
        <f t="shared" si="16"/>
        <v>1.3577299999999995E-4</v>
      </c>
      <c r="AJ65" s="48">
        <f t="shared" si="17"/>
        <v>8.8081700000000023E-3</v>
      </c>
      <c r="AK65" s="48">
        <f t="shared" si="18"/>
        <v>9.7499999999999998E-6</v>
      </c>
      <c r="AL65" s="48" t="str">
        <f t="shared" si="19"/>
        <v/>
      </c>
      <c r="AM65" s="51" t="str">
        <f t="shared" si="20"/>
        <v/>
      </c>
      <c r="AN65" s="37">
        <f t="shared" si="21"/>
        <v>0.13149626499999997</v>
      </c>
      <c r="AO65" s="38">
        <f t="shared" si="22"/>
        <v>1.4552299999999994E-4</v>
      </c>
    </row>
    <row r="66" spans="1:41" x14ac:dyDescent="0.25">
      <c r="A66" t="s">
        <v>100</v>
      </c>
      <c r="B66" t="s">
        <v>101</v>
      </c>
      <c r="D66" t="str">
        <f>VLOOKUP(F66,Crossref!$A$17:$B$21,2,FALSE)</f>
        <v>src_04</v>
      </c>
      <c r="E66" t="str">
        <f t="shared" si="2"/>
        <v>D. VacavilleSmith</v>
      </c>
      <c r="F66" s="18" t="s">
        <v>59</v>
      </c>
      <c r="G66" s="18" t="s">
        <v>36</v>
      </c>
      <c r="H66" s="18" t="s">
        <v>20</v>
      </c>
      <c r="I66" s="18" t="s">
        <v>6</v>
      </c>
      <c r="J66" s="37">
        <f>_xlfn.IFNA(VLOOKUP($G66&amp;$A66&amp;$D66,Low2x!$B$2:$K$141,7,FALSE),"")</f>
        <v>7.4524529000000006E-2</v>
      </c>
      <c r="K66" s="36">
        <f>_xlfn.IFNA(VLOOKUP($G66&amp;$A66&amp;$D66,Low2x!$B$2:$K$141,10,FALSE),"")</f>
        <v>6.0600000000000003E-5</v>
      </c>
      <c r="L66" s="34">
        <f>_xlfn.IFNA(VLOOKUP($G66&amp;$B66&amp;$D66,Low2x!$B$2:$K$141,7,FALSE),"")</f>
        <v>5.1919419999999997E-3</v>
      </c>
      <c r="M66" s="35">
        <f>_xlfn.IFNA(VLOOKUP($G66&amp;$B66&amp;$D66,Low2x!$B$2:$K$141,10,FALSE),"")</f>
        <v>4.2200000000000003E-6</v>
      </c>
      <c r="N66" s="34" t="str">
        <f>_xlfn.IFNA(VLOOKUP($G66&amp;$C66&amp;$D66,Low2x!$B$2:$K$141,7,FALSE),"")</f>
        <v/>
      </c>
      <c r="O66" s="38" t="str">
        <f>_xlfn.IFNA(VLOOKUP($G66&amp;$C66&amp;$D66,Low2x!$B$2:$K$141,10,FALSE),"")</f>
        <v/>
      </c>
      <c r="P66" s="37">
        <f>_xlfn.IFNA(VLOOKUP($G66&amp;$A66&amp;$D66,High8x!$B$2:$K$141,7,FALSE),"")</f>
        <v>0.28590380479332</v>
      </c>
      <c r="Q66" s="35">
        <f>_xlfn.IFNA(VLOOKUP($G66&amp;$A66&amp;$D66,High8x!$B$2:$K$141,10,FALSE),"")</f>
        <v>2.3263934287546999E-4</v>
      </c>
      <c r="R66" s="34">
        <f>_xlfn.IFNA(VLOOKUP($G66&amp;$B66&amp;$D66,High8x!$B$2:$K$141,7,FALSE),"")</f>
        <v>2.1273350993098499E-2</v>
      </c>
      <c r="S66" s="35">
        <f>_xlfn.IFNA(VLOOKUP($G66&amp;$B66&amp;$D66,High8x!$B$2:$K$141,10,FALSE),"")</f>
        <v>1.7310082317272101E-5</v>
      </c>
      <c r="T66" s="34" t="str">
        <f>_xlfn.IFNA(VLOOKUP($G66&amp;$C66&amp;$D66,High8x!$B$2:$K$141,7,FALSE),"")</f>
        <v/>
      </c>
      <c r="U66" s="38" t="str">
        <f>_xlfn.IFNA(VLOOKUP($G66&amp;$C66&amp;$D66,High8x!$B$2:$K$141,10,FALSE),"")</f>
        <v/>
      </c>
      <c r="V66" s="37">
        <f t="shared" si="3"/>
        <v>4.2963267437666665E-4</v>
      </c>
      <c r="W66" s="34">
        <f t="shared" si="4"/>
        <v>3.4967346112900401E-7</v>
      </c>
      <c r="X66" s="34">
        <f t="shared" si="5"/>
        <v>3.2685790636379063E-5</v>
      </c>
      <c r="Y66" s="34">
        <f t="shared" si="6"/>
        <v>2.6605858368439229E-8</v>
      </c>
      <c r="Z66" s="34" t="str">
        <f t="shared" si="7"/>
        <v/>
      </c>
      <c r="AA66" s="44" t="str">
        <f t="shared" si="8"/>
        <v/>
      </c>
      <c r="AB66" s="37">
        <f t="shared" si="9"/>
        <v>4.0647704022266917E-3</v>
      </c>
      <c r="AC66" s="34">
        <f t="shared" si="10"/>
        <v>3.253552374843366E-6</v>
      </c>
      <c r="AD66" s="34">
        <f t="shared" si="11"/>
        <v>-1.6852766436616443E-4</v>
      </c>
      <c r="AE66" s="34">
        <f t="shared" si="12"/>
        <v>-1.4336077242403547E-7</v>
      </c>
      <c r="AF66" s="34" t="str">
        <f t="shared" si="13"/>
        <v/>
      </c>
      <c r="AG66" s="44" t="str">
        <f t="shared" si="14"/>
        <v/>
      </c>
      <c r="AH66" s="46">
        <f t="shared" si="15"/>
        <v>7.452452900000002E-2</v>
      </c>
      <c r="AI66" s="48">
        <f t="shared" si="16"/>
        <v>6.0600000000000023E-5</v>
      </c>
      <c r="AJ66" s="48">
        <f t="shared" si="17"/>
        <v>5.1919420000000015E-3</v>
      </c>
      <c r="AK66" s="48">
        <f t="shared" si="18"/>
        <v>4.2199999999999986E-6</v>
      </c>
      <c r="AL66" s="48" t="str">
        <f t="shared" si="19"/>
        <v/>
      </c>
      <c r="AM66" s="51" t="str">
        <f t="shared" si="20"/>
        <v/>
      </c>
      <c r="AN66" s="37">
        <f t="shared" si="21"/>
        <v>7.9716471000000025E-2</v>
      </c>
      <c r="AO66" s="38">
        <f t="shared" si="22"/>
        <v>6.482000000000002E-5</v>
      </c>
    </row>
    <row r="67" spans="1:41" x14ac:dyDescent="0.25">
      <c r="A67" t="s">
        <v>100</v>
      </c>
      <c r="B67" t="s">
        <v>101</v>
      </c>
      <c r="D67" t="str">
        <f>VLOOKUP(F67,Crossref!$A$17:$B$21,2,FALSE)</f>
        <v>src_04</v>
      </c>
      <c r="E67" t="str">
        <f t="shared" si="2"/>
        <v>D. VacavilleMar_and_Koenig_0TO17</v>
      </c>
      <c r="F67" s="18" t="s">
        <v>59</v>
      </c>
      <c r="G67" s="18" t="s">
        <v>37</v>
      </c>
      <c r="H67" s="18" t="s">
        <v>5</v>
      </c>
      <c r="I67" s="18" t="s">
        <v>21</v>
      </c>
      <c r="J67" s="37">
        <f>_xlfn.IFNA(VLOOKUP($G67&amp;$A67&amp;$D67,Low2x!$B$2:$K$141,7,FALSE),"")</f>
        <v>0.63940534900000001</v>
      </c>
      <c r="K67" s="36">
        <f>_xlfn.IFNA(VLOOKUP($G67&amp;$A67&amp;$D67,Low2x!$B$2:$K$141,10,FALSE),"")</f>
        <v>2.6616610000000001E-3</v>
      </c>
      <c r="L67" s="34">
        <f>_xlfn.IFNA(VLOOKUP($G67&amp;$B67&amp;$D67,Low2x!$B$2:$K$141,7,FALSE),"")</f>
        <v>4.5316519999999999E-2</v>
      </c>
      <c r="M67" s="35">
        <f>_xlfn.IFNA(VLOOKUP($G67&amp;$B67&amp;$D67,Low2x!$B$2:$K$141,10,FALSE),"")</f>
        <v>1.8864000000000001E-4</v>
      </c>
      <c r="N67" s="34" t="str">
        <f>_xlfn.IFNA(VLOOKUP($G67&amp;$C67&amp;$D67,Low2x!$B$2:$K$141,7,FALSE),"")</f>
        <v/>
      </c>
      <c r="O67" s="38" t="str">
        <f>_xlfn.IFNA(VLOOKUP($G67&amp;$C67&amp;$D67,Low2x!$B$2:$K$141,10,FALSE),"")</f>
        <v/>
      </c>
      <c r="P67" s="37">
        <f>_xlfn.IFNA(VLOOKUP($G67&amp;$A67&amp;$D67,High8x!$B$2:$K$141,7,FALSE),"")</f>
        <v>2.4472920982466801</v>
      </c>
      <c r="Q67" s="35">
        <f>_xlfn.IFNA(VLOOKUP($G67&amp;$A67&amp;$D67,High8x!$B$2:$K$141,10,FALSE),"")</f>
        <v>1.0187374251384799E-2</v>
      </c>
      <c r="R67" s="34">
        <f>_xlfn.IFNA(VLOOKUP($G67&amp;$B67&amp;$D67,High8x!$B$2:$K$141,7,FALSE),"")</f>
        <v>0.18563256873518599</v>
      </c>
      <c r="S67" s="35">
        <f>_xlfn.IFNA(VLOOKUP($G67&amp;$B67&amp;$D67,High8x!$B$2:$K$141,10,FALSE),"")</f>
        <v>7.7273507821404405E-4</v>
      </c>
      <c r="T67" s="34" t="str">
        <f>_xlfn.IFNA(VLOOKUP($G67&amp;$C67&amp;$D67,High8x!$B$2:$K$141,7,FALSE),"")</f>
        <v/>
      </c>
      <c r="U67" s="38" t="str">
        <f>_xlfn.IFNA(VLOOKUP($G67&amp;$C67&amp;$D67,High8x!$B$2:$K$141,10,FALSE),"")</f>
        <v/>
      </c>
      <c r="V67" s="37">
        <f t="shared" si="3"/>
        <v>3.6745665635095123E-3</v>
      </c>
      <c r="W67" s="34">
        <f t="shared" si="4"/>
        <v>1.5296165145091054E-5</v>
      </c>
      <c r="X67" s="34">
        <f t="shared" si="5"/>
        <v>2.8519522100647562E-4</v>
      </c>
      <c r="Y67" s="34">
        <f t="shared" si="6"/>
        <v>1.1871851183212278E-6</v>
      </c>
      <c r="Z67" s="34" t="str">
        <f t="shared" si="7"/>
        <v/>
      </c>
      <c r="AA67" s="44" t="str">
        <f t="shared" si="8"/>
        <v/>
      </c>
      <c r="AB67" s="37">
        <f t="shared" si="9"/>
        <v>3.6776432584439966E-2</v>
      </c>
      <c r="AC67" s="34">
        <f t="shared" si="10"/>
        <v>1.5308991620506703E-4</v>
      </c>
      <c r="AD67" s="34">
        <f t="shared" si="11"/>
        <v>-1.4554962450620268E-3</v>
      </c>
      <c r="AE67" s="34">
        <f t="shared" si="12"/>
        <v>-6.0583594046813381E-6</v>
      </c>
      <c r="AF67" s="34" t="str">
        <f t="shared" si="13"/>
        <v/>
      </c>
      <c r="AG67" s="44" t="str">
        <f t="shared" si="14"/>
        <v/>
      </c>
      <c r="AH67" s="46">
        <f t="shared" si="15"/>
        <v>0.63940534900000001</v>
      </c>
      <c r="AI67" s="48">
        <f t="shared" si="16"/>
        <v>2.6616610000000001E-3</v>
      </c>
      <c r="AJ67" s="48">
        <f t="shared" si="17"/>
        <v>4.5316519999999978E-2</v>
      </c>
      <c r="AK67" s="48">
        <f t="shared" si="18"/>
        <v>1.8864000000000001E-4</v>
      </c>
      <c r="AL67" s="48" t="str">
        <f t="shared" si="19"/>
        <v/>
      </c>
      <c r="AM67" s="51" t="str">
        <f t="shared" si="20"/>
        <v/>
      </c>
      <c r="AN67" s="37">
        <f t="shared" si="21"/>
        <v>0.68472186899999998</v>
      </c>
      <c r="AO67" s="38">
        <f t="shared" si="22"/>
        <v>2.850301E-3</v>
      </c>
    </row>
    <row r="68" spans="1:41" x14ac:dyDescent="0.25">
      <c r="A68" t="s">
        <v>100</v>
      </c>
      <c r="B68" t="s">
        <v>101</v>
      </c>
      <c r="D68" t="str">
        <f>VLOOKUP(F68,Crossref!$A$17:$B$21,2,FALSE)</f>
        <v>src_04</v>
      </c>
      <c r="E68" t="str">
        <f t="shared" si="2"/>
        <v>D. VacavilleMar_and_Koenig_18TO99</v>
      </c>
      <c r="F68" s="18" t="s">
        <v>59</v>
      </c>
      <c r="G68" s="18" t="s">
        <v>38</v>
      </c>
      <c r="H68" s="18" t="s">
        <v>5</v>
      </c>
      <c r="I68" s="18" t="s">
        <v>22</v>
      </c>
      <c r="J68" s="37">
        <f>_xlfn.IFNA(VLOOKUP($G68&amp;$A68&amp;$D68,Low2x!$B$2:$K$141,7,FALSE),"")</f>
        <v>1.06019719</v>
      </c>
      <c r="K68" s="36">
        <f>_xlfn.IFNA(VLOOKUP($G68&amp;$A68&amp;$D68,Low2x!$B$2:$K$141,10,FALSE),"")</f>
        <v>1.918973E-3</v>
      </c>
      <c r="L68" s="34">
        <f>_xlfn.IFNA(VLOOKUP($G68&amp;$B68&amp;$D68,Low2x!$B$2:$K$141,7,FALSE),"")</f>
        <v>7.6579818999999993E-2</v>
      </c>
      <c r="M68" s="35">
        <f>_xlfn.IFNA(VLOOKUP($G68&amp;$B68&amp;$D68,Low2x!$B$2:$K$141,10,FALSE),"")</f>
        <v>1.3861099999999999E-4</v>
      </c>
      <c r="N68" s="34" t="str">
        <f>_xlfn.IFNA(VLOOKUP($G68&amp;$C68&amp;$D68,Low2x!$B$2:$K$141,7,FALSE),"")</f>
        <v/>
      </c>
      <c r="O68" s="38" t="str">
        <f>_xlfn.IFNA(VLOOKUP($G68&amp;$C68&amp;$D68,Low2x!$B$2:$K$141,10,FALSE),"")</f>
        <v/>
      </c>
      <c r="P68" s="37">
        <f>_xlfn.IFNA(VLOOKUP($G68&amp;$A68&amp;$D68,High8x!$B$2:$K$141,7,FALSE),"")</f>
        <v>4.0433060087970798</v>
      </c>
      <c r="Q68" s="35">
        <f>_xlfn.IFNA(VLOOKUP($G68&amp;$A68&amp;$D68,High8x!$B$2:$K$141,10,FALSE),"")</f>
        <v>7.3184448773347703E-3</v>
      </c>
      <c r="R68" s="34">
        <f>_xlfn.IFNA(VLOOKUP($G68&amp;$B68&amp;$D68,High8x!$B$2:$K$141,7,FALSE),"")</f>
        <v>0.31358811180711699</v>
      </c>
      <c r="S68" s="35">
        <f>_xlfn.IFNA(VLOOKUP($G68&amp;$B68&amp;$D68,High8x!$B$2:$K$141,10,FALSE),"")</f>
        <v>5.6759921347893604E-4</v>
      </c>
      <c r="T68" s="34" t="str">
        <f>_xlfn.IFNA(VLOOKUP($G68&amp;$C68&amp;$D68,High8x!$B$2:$K$141,7,FALSE),"")</f>
        <v/>
      </c>
      <c r="U68" s="38" t="str">
        <f>_xlfn.IFNA(VLOOKUP($G68&amp;$C68&amp;$D68,High8x!$B$2:$K$141,10,FALSE),"")</f>
        <v/>
      </c>
      <c r="V68" s="37">
        <f t="shared" si="3"/>
        <v>6.0632293064981288E-3</v>
      </c>
      <c r="W68" s="34">
        <f t="shared" si="4"/>
        <v>1.0974536336046281E-5</v>
      </c>
      <c r="X68" s="34">
        <f t="shared" si="5"/>
        <v>4.81724172372189E-4</v>
      </c>
      <c r="Y68" s="34">
        <f t="shared" si="6"/>
        <v>8.7192726316856927E-7</v>
      </c>
      <c r="Z68" s="34" t="str">
        <f t="shared" si="7"/>
        <v/>
      </c>
      <c r="AA68" s="44" t="str">
        <f t="shared" si="8"/>
        <v/>
      </c>
      <c r="AB68" s="37">
        <f t="shared" si="9"/>
        <v>6.5827583734307193E-2</v>
      </c>
      <c r="AC68" s="34">
        <f t="shared" si="10"/>
        <v>1.1914904088840966E-4</v>
      </c>
      <c r="AD68" s="34">
        <f t="shared" si="11"/>
        <v>-2.422945269039023E-3</v>
      </c>
      <c r="AE68" s="34">
        <f t="shared" si="12"/>
        <v>-4.3850711596454296E-6</v>
      </c>
      <c r="AF68" s="34" t="str">
        <f t="shared" si="13"/>
        <v/>
      </c>
      <c r="AG68" s="44" t="str">
        <f t="shared" si="14"/>
        <v/>
      </c>
      <c r="AH68" s="46">
        <f t="shared" si="15"/>
        <v>1.0601971900000002</v>
      </c>
      <c r="AI68" s="48">
        <f t="shared" si="16"/>
        <v>1.9189729999999998E-3</v>
      </c>
      <c r="AJ68" s="48">
        <f t="shared" si="17"/>
        <v>7.657981899999998E-2</v>
      </c>
      <c r="AK68" s="48">
        <f t="shared" si="18"/>
        <v>1.3861099999999994E-4</v>
      </c>
      <c r="AL68" s="48" t="str">
        <f t="shared" si="19"/>
        <v/>
      </c>
      <c r="AM68" s="51" t="str">
        <f t="shared" si="20"/>
        <v/>
      </c>
      <c r="AN68" s="37">
        <f t="shared" si="21"/>
        <v>1.1367770090000002</v>
      </c>
      <c r="AO68" s="38">
        <f t="shared" si="22"/>
        <v>2.0575839999999999E-3</v>
      </c>
    </row>
    <row r="69" spans="1:41" x14ac:dyDescent="0.25">
      <c r="A69" t="s">
        <v>98</v>
      </c>
      <c r="C69" t="s">
        <v>99</v>
      </c>
      <c r="D69" t="str">
        <f>VLOOKUP(F69,Crossref!$A$17:$B$21,2,FALSE)</f>
        <v>src_05</v>
      </c>
      <c r="E69" t="str">
        <f t="shared" si="2"/>
        <v>E. West RosevilleMar</v>
      </c>
      <c r="F69" s="17" t="s">
        <v>60</v>
      </c>
      <c r="G69" s="17" t="s">
        <v>25</v>
      </c>
      <c r="H69" s="17" t="s">
        <v>5</v>
      </c>
      <c r="I69" s="17" t="s">
        <v>6</v>
      </c>
      <c r="J69" s="37">
        <f>_xlfn.IFNA(VLOOKUP($G69&amp;$A69&amp;$D69,Low2x!$B$2:$K$141,7,FALSE),"")</f>
        <v>0.101718536</v>
      </c>
      <c r="K69" s="36">
        <f>_xlfn.IFNA(VLOOKUP($G69&amp;$A69&amp;$D69,Low2x!$B$2:$K$141,10,FALSE),"")</f>
        <v>1.2831799999999999E-4</v>
      </c>
      <c r="L69" s="34" t="str">
        <f>_xlfn.IFNA(VLOOKUP($G69&amp;$B69&amp;$D69,Low2x!$B$2:$K$141,7,FALSE),"")</f>
        <v/>
      </c>
      <c r="M69" s="35" t="str">
        <f>_xlfn.IFNA(VLOOKUP($G69&amp;$B69&amp;$D69,Low2x!$B$2:$K$141,10,FALSE),"")</f>
        <v/>
      </c>
      <c r="N69" s="34">
        <f>_xlfn.IFNA(VLOOKUP($G69&amp;$C69&amp;$D69,Low2x!$B$2:$K$141,7,FALSE),"")</f>
        <v>1.451664582</v>
      </c>
      <c r="O69" s="38">
        <f>_xlfn.IFNA(VLOOKUP($G69&amp;$C69&amp;$D69,Low2x!$B$2:$K$141,10,FALSE),"")</f>
        <v>1.831269E-3</v>
      </c>
      <c r="P69" s="37">
        <f>_xlfn.IFNA(VLOOKUP($G69&amp;$A69&amp;$D69,High8x!$B$2:$K$141,7,FALSE),"")</f>
        <v>0.41542538384601302</v>
      </c>
      <c r="Q69" s="35">
        <f>_xlfn.IFNA(VLOOKUP($G69&amp;$A69&amp;$D69,High8x!$B$2:$K$141,10,FALSE),"")</f>
        <v>5.2405748580801098E-4</v>
      </c>
      <c r="R69" s="34" t="str">
        <f>_xlfn.IFNA(VLOOKUP($G69&amp;$B69&amp;$D69,High8x!$B$2:$K$141,7,FALSE),"")</f>
        <v/>
      </c>
      <c r="S69" s="35" t="str">
        <f>_xlfn.IFNA(VLOOKUP($G69&amp;$B69&amp;$D69,High8x!$B$2:$K$141,10,FALSE),"")</f>
        <v/>
      </c>
      <c r="T69" s="34">
        <f>_xlfn.IFNA(VLOOKUP($G69&amp;$C69&amp;$D69,High8x!$B$2:$K$141,7,FALSE),"")</f>
        <v>5.8740318108918803</v>
      </c>
      <c r="U69" s="38">
        <f>_xlfn.IFNA(VLOOKUP($G69&amp;$C69&amp;$D69,High8x!$B$2:$K$141,10,FALSE),"")</f>
        <v>7.4100679979472103E-3</v>
      </c>
      <c r="V69" s="37">
        <f t="shared" si="3"/>
        <v>6.376155444024654E-4</v>
      </c>
      <c r="W69" s="34">
        <f t="shared" si="4"/>
        <v>8.043485483902662E-7</v>
      </c>
      <c r="X69" s="34" t="str">
        <f t="shared" si="5"/>
        <v/>
      </c>
      <c r="Y69" s="34" t="str">
        <f t="shared" si="6"/>
        <v/>
      </c>
      <c r="Z69" s="34">
        <f t="shared" si="7"/>
        <v>8.9885512782355292E-3</v>
      </c>
      <c r="AA69" s="44">
        <f t="shared" si="8"/>
        <v>1.133902235355124E-5</v>
      </c>
      <c r="AB69" s="37">
        <f t="shared" si="9"/>
        <v>-2.8504132820043049E-3</v>
      </c>
      <c r="AC69" s="34">
        <f t="shared" si="10"/>
        <v>-3.5951619360036777E-6</v>
      </c>
      <c r="AD69" s="34" t="str">
        <f t="shared" si="11"/>
        <v/>
      </c>
      <c r="AE69" s="34" t="str">
        <f t="shared" si="12"/>
        <v/>
      </c>
      <c r="AF69" s="34">
        <f t="shared" si="13"/>
        <v>-2.2457827630626426E-2</v>
      </c>
      <c r="AG69" s="44">
        <f t="shared" si="14"/>
        <v>-2.8330665982402928E-5</v>
      </c>
      <c r="AH69" s="46">
        <f t="shared" si="15"/>
        <v>0.10171853600000003</v>
      </c>
      <c r="AI69" s="48">
        <f t="shared" si="16"/>
        <v>1.2831799999999999E-4</v>
      </c>
      <c r="AJ69" s="48" t="str">
        <f t="shared" si="17"/>
        <v/>
      </c>
      <c r="AK69" s="48" t="str">
        <f t="shared" si="18"/>
        <v/>
      </c>
      <c r="AL69" s="48">
        <f t="shared" si="19"/>
        <v>1.4516645820000003</v>
      </c>
      <c r="AM69" s="51">
        <f t="shared" si="20"/>
        <v>1.8312690000000004E-3</v>
      </c>
      <c r="AN69" s="37">
        <f t="shared" si="21"/>
        <v>1.5533831180000002</v>
      </c>
      <c r="AO69" s="38">
        <f t="shared" si="22"/>
        <v>1.9595870000000005E-3</v>
      </c>
    </row>
    <row r="70" spans="1:41" x14ac:dyDescent="0.25">
      <c r="A70" t="s">
        <v>98</v>
      </c>
      <c r="C70" t="s">
        <v>99</v>
      </c>
      <c r="D70" t="str">
        <f>VLOOKUP(F70,Crossref!$A$17:$B$21,2,FALSE)</f>
        <v>src_05</v>
      </c>
      <c r="E70" t="str">
        <f t="shared" si="2"/>
        <v>E. West RosevilleKrewski</v>
      </c>
      <c r="F70" s="17" t="s">
        <v>60</v>
      </c>
      <c r="G70" s="17" t="s">
        <v>26</v>
      </c>
      <c r="H70" s="17" t="s">
        <v>7</v>
      </c>
      <c r="I70" s="17" t="s">
        <v>8</v>
      </c>
      <c r="J70" s="37">
        <f>_xlfn.IFNA(VLOOKUP($G70&amp;$A70&amp;$D70,Low2x!$B$2:$K$141,7,FALSE),"")</f>
        <v>0.23861901399999999</v>
      </c>
      <c r="K70" s="36">
        <f>_xlfn.IFNA(VLOOKUP($G70&amp;$A70&amp;$D70,Low2x!$B$2:$K$141,10,FALSE),"")</f>
        <v>1.2953699999999999E-4</v>
      </c>
      <c r="L70" s="34" t="str">
        <f>_xlfn.IFNA(VLOOKUP($G70&amp;$B70&amp;$D70,Low2x!$B$2:$K$141,7,FALSE),"")</f>
        <v/>
      </c>
      <c r="M70" s="35" t="str">
        <f>_xlfn.IFNA(VLOOKUP($G70&amp;$B70&amp;$D70,Low2x!$B$2:$K$141,10,FALSE),"")</f>
        <v/>
      </c>
      <c r="N70" s="34">
        <f>_xlfn.IFNA(VLOOKUP($G70&amp;$C70&amp;$D70,Low2x!$B$2:$K$141,7,FALSE),"")</f>
        <v>4.133619285</v>
      </c>
      <c r="O70" s="38">
        <f>_xlfn.IFNA(VLOOKUP($G70&amp;$C70&amp;$D70,Low2x!$B$2:$K$141,10,FALSE),"")</f>
        <v>2.243975E-3</v>
      </c>
      <c r="P70" s="37">
        <f>_xlfn.IFNA(VLOOKUP($G70&amp;$A70&amp;$D70,High8x!$B$2:$K$141,7,FALSE),"")</f>
        <v>0.97284168344203803</v>
      </c>
      <c r="Q70" s="35">
        <f>_xlfn.IFNA(VLOOKUP($G70&amp;$A70&amp;$D70,High8x!$B$2:$K$141,10,FALSE),"")</f>
        <v>5.2811654469718896E-4</v>
      </c>
      <c r="R70" s="34" t="str">
        <f>_xlfn.IFNA(VLOOKUP($G70&amp;$B70&amp;$D70,High8x!$B$2:$K$141,7,FALSE),"")</f>
        <v/>
      </c>
      <c r="S70" s="35" t="str">
        <f>_xlfn.IFNA(VLOOKUP($G70&amp;$B70&amp;$D70,High8x!$B$2:$K$141,10,FALSE),"")</f>
        <v/>
      </c>
      <c r="T70" s="34">
        <f>_xlfn.IFNA(VLOOKUP($G70&amp;$C70&amp;$D70,High8x!$B$2:$K$141,7,FALSE),"")</f>
        <v>16.636978880312501</v>
      </c>
      <c r="U70" s="38">
        <f>_xlfn.IFNA(VLOOKUP($G70&amp;$C70&amp;$D70,High8x!$B$2:$K$141,10,FALSE),"")</f>
        <v>9.0315453685987993E-3</v>
      </c>
      <c r="V70" s="37">
        <f t="shared" si="3"/>
        <v>1.4923224988659311E-3</v>
      </c>
      <c r="W70" s="34">
        <f t="shared" si="4"/>
        <v>8.1012102580729462E-7</v>
      </c>
      <c r="X70" s="34" t="str">
        <f t="shared" si="5"/>
        <v/>
      </c>
      <c r="Y70" s="34" t="str">
        <f t="shared" si="6"/>
        <v/>
      </c>
      <c r="Z70" s="34">
        <f t="shared" si="7"/>
        <v>2.5413332510797765E-2</v>
      </c>
      <c r="AA70" s="44">
        <f t="shared" si="8"/>
        <v>1.3795874732924387E-5</v>
      </c>
      <c r="AB70" s="37">
        <f t="shared" si="9"/>
        <v>-6.1218758140128005E-3</v>
      </c>
      <c r="AC70" s="34">
        <f t="shared" si="10"/>
        <v>-3.3228482323962617E-6</v>
      </c>
      <c r="AD70" s="34" t="str">
        <f t="shared" si="11"/>
        <v/>
      </c>
      <c r="AE70" s="34" t="str">
        <f t="shared" si="12"/>
        <v/>
      </c>
      <c r="AF70" s="34">
        <f t="shared" si="13"/>
        <v>-3.4167246770831383E-2</v>
      </c>
      <c r="AG70" s="44">
        <f t="shared" si="14"/>
        <v>-1.8548456199599106E-5</v>
      </c>
      <c r="AH70" s="46">
        <f t="shared" si="15"/>
        <v>0.23861901399999991</v>
      </c>
      <c r="AI70" s="48">
        <f t="shared" si="16"/>
        <v>1.2953700000000004E-4</v>
      </c>
      <c r="AJ70" s="48" t="str">
        <f t="shared" si="17"/>
        <v/>
      </c>
      <c r="AK70" s="48" t="str">
        <f t="shared" si="18"/>
        <v/>
      </c>
      <c r="AL70" s="48">
        <f t="shared" si="19"/>
        <v>4.1336192850000018</v>
      </c>
      <c r="AM70" s="51">
        <f t="shared" si="20"/>
        <v>2.2439750000000005E-3</v>
      </c>
      <c r="AN70" s="37">
        <f t="shared" si="21"/>
        <v>4.3722382990000019</v>
      </c>
      <c r="AO70" s="38">
        <f t="shared" si="22"/>
        <v>2.3735120000000004E-3</v>
      </c>
    </row>
    <row r="71" spans="1:41" x14ac:dyDescent="0.25">
      <c r="A71" t="s">
        <v>98</v>
      </c>
      <c r="C71" t="s">
        <v>99</v>
      </c>
      <c r="D71" t="str">
        <f>VLOOKUP(F71,Crossref!$A$17:$B$21,2,FALSE)</f>
        <v>src_05</v>
      </c>
      <c r="E71" t="str">
        <f t="shared" si="2"/>
        <v>E. West RosevilleSheppard</v>
      </c>
      <c r="F71" s="17" t="s">
        <v>60</v>
      </c>
      <c r="G71" s="17" t="s">
        <v>27</v>
      </c>
      <c r="H71" s="17" t="s">
        <v>9</v>
      </c>
      <c r="I71" s="17" t="s">
        <v>10</v>
      </c>
      <c r="J71" s="37">
        <f>_xlfn.IFNA(VLOOKUP($G71&amp;$A71&amp;$D71,Low2x!$B$2:$K$141,7,FALSE),"")</f>
        <v>6.4093930000000002E-3</v>
      </c>
      <c r="K71" s="36">
        <f>_xlfn.IFNA(VLOOKUP($G71&amp;$A71&amp;$D71,Low2x!$B$2:$K$141,10,FALSE),"")</f>
        <v>7.2399999999999998E-5</v>
      </c>
      <c r="L71" s="34" t="str">
        <f>_xlfn.IFNA(VLOOKUP($G71&amp;$B71&amp;$D71,Low2x!$B$2:$K$141,7,FALSE),"")</f>
        <v/>
      </c>
      <c r="M71" s="35" t="str">
        <f>_xlfn.IFNA(VLOOKUP($G71&amp;$B71&amp;$D71,Low2x!$B$2:$K$141,10,FALSE),"")</f>
        <v/>
      </c>
      <c r="N71" s="34">
        <f>_xlfn.IFNA(VLOOKUP($G71&amp;$C71&amp;$D71,Low2x!$B$2:$K$141,7,FALSE),"")</f>
        <v>8.8818926000000006E-2</v>
      </c>
      <c r="O71" s="38">
        <f>_xlfn.IFNA(VLOOKUP($G71&amp;$C71&amp;$D71,Low2x!$B$2:$K$141,10,FALSE),"")</f>
        <v>1.0036139999999999E-3</v>
      </c>
      <c r="P71" s="37">
        <f>_xlfn.IFNA(VLOOKUP($G71&amp;$A71&amp;$D71,High8x!$B$2:$K$141,7,FALSE),"")</f>
        <v>2.6171862482945299E-2</v>
      </c>
      <c r="Q71" s="35">
        <f>_xlfn.IFNA(VLOOKUP($G71&amp;$A71&amp;$D71,High8x!$B$2:$K$141,10,FALSE),"")</f>
        <v>2.95730272133737E-4</v>
      </c>
      <c r="R71" s="34" t="str">
        <f>_xlfn.IFNA(VLOOKUP($G71&amp;$B71&amp;$D71,High8x!$B$2:$K$141,7,FALSE),"")</f>
        <v/>
      </c>
      <c r="S71" s="35" t="str">
        <f>_xlfn.IFNA(VLOOKUP($G71&amp;$B71&amp;$D71,High8x!$B$2:$K$141,10,FALSE),"")</f>
        <v/>
      </c>
      <c r="T71" s="34">
        <f>_xlfn.IFNA(VLOOKUP($G71&amp;$C71&amp;$D71,High8x!$B$2:$K$141,7,FALSE),"")</f>
        <v>0.35996261879052599</v>
      </c>
      <c r="U71" s="38">
        <f>_xlfn.IFNA(VLOOKUP($G71&amp;$C71&amp;$D71,High8x!$B$2:$K$141,10,FALSE),"")</f>
        <v>4.0674156561178298E-3</v>
      </c>
      <c r="V71" s="37">
        <f t="shared" si="3"/>
        <v>4.0167620900295327E-5</v>
      </c>
      <c r="W71" s="34">
        <f t="shared" si="4"/>
        <v>4.5392331734499392E-7</v>
      </c>
      <c r="X71" s="34" t="str">
        <f t="shared" si="5"/>
        <v/>
      </c>
      <c r="Y71" s="34" t="str">
        <f t="shared" si="6"/>
        <v/>
      </c>
      <c r="Z71" s="34">
        <f t="shared" si="7"/>
        <v>5.5110506664741055E-4</v>
      </c>
      <c r="AA71" s="44">
        <f t="shared" si="8"/>
        <v>6.2272391384508737E-6</v>
      </c>
      <c r="AB71" s="37">
        <f t="shared" si="9"/>
        <v>-1.7809682764843501E-4</v>
      </c>
      <c r="AC71" s="34">
        <f t="shared" si="10"/>
        <v>-2.0434240445789853E-6</v>
      </c>
      <c r="AD71" s="34" t="str">
        <f t="shared" si="11"/>
        <v/>
      </c>
      <c r="AE71" s="34" t="str">
        <f t="shared" si="12"/>
        <v/>
      </c>
      <c r="AF71" s="34">
        <f t="shared" si="13"/>
        <v>-1.56230493017534E-3</v>
      </c>
      <c r="AG71" s="44">
        <f t="shared" si="14"/>
        <v>-1.7653218705943399E-5</v>
      </c>
      <c r="AH71" s="46">
        <f t="shared" si="15"/>
        <v>6.4093929999999985E-3</v>
      </c>
      <c r="AI71" s="48">
        <f t="shared" si="16"/>
        <v>7.2400000000000012E-5</v>
      </c>
      <c r="AJ71" s="48" t="str">
        <f t="shared" si="17"/>
        <v/>
      </c>
      <c r="AK71" s="48" t="str">
        <f t="shared" si="18"/>
        <v/>
      </c>
      <c r="AL71" s="48">
        <f t="shared" si="19"/>
        <v>8.8818925999999992E-2</v>
      </c>
      <c r="AM71" s="51">
        <f t="shared" si="20"/>
        <v>1.0036139999999999E-3</v>
      </c>
      <c r="AN71" s="37">
        <f t="shared" si="21"/>
        <v>9.5228318999999992E-2</v>
      </c>
      <c r="AO71" s="38">
        <f t="shared" si="22"/>
        <v>1.0760139999999999E-3</v>
      </c>
    </row>
    <row r="72" spans="1:41" x14ac:dyDescent="0.25">
      <c r="A72" t="s">
        <v>98</v>
      </c>
      <c r="C72" t="s">
        <v>99</v>
      </c>
      <c r="D72" t="str">
        <f>VLOOKUP(F72,Crossref!$A$17:$B$21,2,FALSE)</f>
        <v>src_05</v>
      </c>
      <c r="E72" t="str">
        <f t="shared" si="2"/>
        <v>E. West RosevilleBell</v>
      </c>
      <c r="F72" s="17" t="s">
        <v>60</v>
      </c>
      <c r="G72" s="17" t="s">
        <v>28</v>
      </c>
      <c r="H72" s="17" t="s">
        <v>11</v>
      </c>
      <c r="I72" s="17" t="s">
        <v>12</v>
      </c>
      <c r="J72" s="37">
        <f>_xlfn.IFNA(VLOOKUP($G72&amp;$A72&amp;$D72,Low2x!$B$2:$K$141,7,FALSE),"")</f>
        <v>1.8594451000000001E-2</v>
      </c>
      <c r="K72" s="36">
        <f>_xlfn.IFNA(VLOOKUP($G72&amp;$A72&amp;$D72,Low2x!$B$2:$K$141,10,FALSE),"")</f>
        <v>1.77E-5</v>
      </c>
      <c r="L72" s="34" t="str">
        <f>_xlfn.IFNA(VLOOKUP($G72&amp;$B72&amp;$D72,Low2x!$B$2:$K$141,7,FALSE),"")</f>
        <v/>
      </c>
      <c r="M72" s="35" t="str">
        <f>_xlfn.IFNA(VLOOKUP($G72&amp;$B72&amp;$D72,Low2x!$B$2:$K$141,10,FALSE),"")</f>
        <v/>
      </c>
      <c r="N72" s="34">
        <f>_xlfn.IFNA(VLOOKUP($G72&amp;$C72&amp;$D72,Low2x!$B$2:$K$141,7,FALSE),"")</f>
        <v>0.28735187200000001</v>
      </c>
      <c r="O72" s="38">
        <f>_xlfn.IFNA(VLOOKUP($G72&amp;$C72&amp;$D72,Low2x!$B$2:$K$141,10,FALSE),"")</f>
        <v>2.7333499999999998E-4</v>
      </c>
      <c r="P72" s="37">
        <f>_xlfn.IFNA(VLOOKUP($G72&amp;$A72&amp;$D72,High8x!$B$2:$K$141,7,FALSE),"")</f>
        <v>7.5847852919351699E-2</v>
      </c>
      <c r="Q72" s="35">
        <f>_xlfn.IFNA(VLOOKUP($G72&amp;$A72&amp;$D72,High8x!$B$2:$K$141,10,FALSE),"")</f>
        <v>7.2148002467885896E-5</v>
      </c>
      <c r="R72" s="34" t="str">
        <f>_xlfn.IFNA(VLOOKUP($G72&amp;$B72&amp;$D72,High8x!$B$2:$K$141,7,FALSE),"")</f>
        <v/>
      </c>
      <c r="S72" s="35" t="str">
        <f>_xlfn.IFNA(VLOOKUP($G72&amp;$B72&amp;$D72,High8x!$B$2:$K$141,10,FALSE),"")</f>
        <v/>
      </c>
      <c r="T72" s="34">
        <f>_xlfn.IFNA(VLOOKUP($G72&amp;$C72&amp;$D72,High8x!$B$2:$K$141,7,FALSE),"")</f>
        <v>1.1595161196256101</v>
      </c>
      <c r="U72" s="38">
        <f>_xlfn.IFNA(VLOOKUP($G72&amp;$C72&amp;$D72,High8x!$B$2:$K$141,10,FALSE),"")</f>
        <v>1.10295504276507E-3</v>
      </c>
      <c r="V72" s="37">
        <f t="shared" si="3"/>
        <v>1.1636870308811321E-4</v>
      </c>
      <c r="W72" s="34">
        <f t="shared" si="4"/>
        <v>1.1066667168269492E-7</v>
      </c>
      <c r="X72" s="34" t="str">
        <f t="shared" si="5"/>
        <v/>
      </c>
      <c r="Y72" s="34" t="str">
        <f t="shared" si="6"/>
        <v/>
      </c>
      <c r="Z72" s="34">
        <f t="shared" si="7"/>
        <v>1.7726915602146547E-3</v>
      </c>
      <c r="AA72" s="44">
        <f t="shared" si="8"/>
        <v>1.686219599115996E-6</v>
      </c>
      <c r="AB72" s="37">
        <f t="shared" si="9"/>
        <v>-4.9001630645056915E-4</v>
      </c>
      <c r="AC72" s="34">
        <f t="shared" si="10"/>
        <v>-4.4933415596196981E-7</v>
      </c>
      <c r="AD72" s="34" t="str">
        <f t="shared" si="11"/>
        <v/>
      </c>
      <c r="AE72" s="34" t="str">
        <f t="shared" si="12"/>
        <v/>
      </c>
      <c r="AF72" s="34">
        <f t="shared" si="13"/>
        <v>-3.3695438752034956E-3</v>
      </c>
      <c r="AG72" s="44">
        <f t="shared" si="14"/>
        <v>-3.2050142550234251E-6</v>
      </c>
      <c r="AH72" s="46">
        <f t="shared" si="15"/>
        <v>1.8594450999999998E-2</v>
      </c>
      <c r="AI72" s="48">
        <f t="shared" si="16"/>
        <v>1.7699999999999997E-5</v>
      </c>
      <c r="AJ72" s="48" t="str">
        <f t="shared" si="17"/>
        <v/>
      </c>
      <c r="AK72" s="48" t="str">
        <f t="shared" si="18"/>
        <v/>
      </c>
      <c r="AL72" s="48">
        <f t="shared" si="19"/>
        <v>0.2873518719999999</v>
      </c>
      <c r="AM72" s="51">
        <f t="shared" si="20"/>
        <v>2.7333499999999993E-4</v>
      </c>
      <c r="AN72" s="37">
        <f t="shared" si="21"/>
        <v>0.30594632299999991</v>
      </c>
      <c r="AO72" s="38">
        <f t="shared" si="22"/>
        <v>2.9103499999999993E-4</v>
      </c>
    </row>
    <row r="73" spans="1:41" x14ac:dyDescent="0.25">
      <c r="A73" t="s">
        <v>98</v>
      </c>
      <c r="C73" t="s">
        <v>99</v>
      </c>
      <c r="D73" t="str">
        <f>VLOOKUP(F73,Crossref!$A$17:$B$21,2,FALSE)</f>
        <v>src_05</v>
      </c>
      <c r="E73" t="str">
        <f t="shared" si="2"/>
        <v>E. West RosevilleZanobetti_HA</v>
      </c>
      <c r="F73" s="17" t="s">
        <v>60</v>
      </c>
      <c r="G73" s="17" t="s">
        <v>29</v>
      </c>
      <c r="H73" s="17" t="s">
        <v>13</v>
      </c>
      <c r="I73" s="17" t="s">
        <v>12</v>
      </c>
      <c r="J73" s="37">
        <f>_xlfn.IFNA(VLOOKUP($G73&amp;$A73&amp;$D73,Low2x!$B$2:$K$141,7,FALSE),"")</f>
        <v>3.7517161E-2</v>
      </c>
      <c r="K73" s="36">
        <f>_xlfn.IFNA(VLOOKUP($G73&amp;$A73&amp;$D73,Low2x!$B$2:$K$141,10,FALSE),"")</f>
        <v>4.1499999999999999E-5</v>
      </c>
      <c r="L73" s="34" t="str">
        <f>_xlfn.IFNA(VLOOKUP($G73&amp;$B73&amp;$D73,Low2x!$B$2:$K$141,7,FALSE),"")</f>
        <v/>
      </c>
      <c r="M73" s="35" t="str">
        <f>_xlfn.IFNA(VLOOKUP($G73&amp;$B73&amp;$D73,Low2x!$B$2:$K$141,10,FALSE),"")</f>
        <v/>
      </c>
      <c r="N73" s="34">
        <f>_xlfn.IFNA(VLOOKUP($G73&amp;$C73&amp;$D73,Low2x!$B$2:$K$141,7,FALSE),"")</f>
        <v>0.61059977799999998</v>
      </c>
      <c r="O73" s="38">
        <f>_xlfn.IFNA(VLOOKUP($G73&amp;$C73&amp;$D73,Low2x!$B$2:$K$141,10,FALSE),"")</f>
        <v>6.7572200000000002E-4</v>
      </c>
      <c r="P73" s="37">
        <f>_xlfn.IFNA(VLOOKUP($G73&amp;$A73&amp;$D73,High8x!$B$2:$K$141,7,FALSE),"")</f>
        <v>0.15317600576096799</v>
      </c>
      <c r="Q73" s="35">
        <f>_xlfn.IFNA(VLOOKUP($G73&amp;$A73&amp;$D73,High8x!$B$2:$K$141,10,FALSE),"")</f>
        <v>1.6951276417025499E-4</v>
      </c>
      <c r="R73" s="34" t="str">
        <f>_xlfn.IFNA(VLOOKUP($G73&amp;$B73&amp;$D73,High8x!$B$2:$K$141,7,FALSE),"")</f>
        <v/>
      </c>
      <c r="S73" s="35" t="str">
        <f>_xlfn.IFNA(VLOOKUP($G73&amp;$B73&amp;$D73,High8x!$B$2:$K$141,10,FALSE),"")</f>
        <v/>
      </c>
      <c r="T73" s="34">
        <f>_xlfn.IFNA(VLOOKUP($G73&amp;$C73&amp;$D73,High8x!$B$2:$K$141,7,FALSE),"")</f>
        <v>2.4598880746841898</v>
      </c>
      <c r="U73" s="38">
        <f>_xlfn.IFNA(VLOOKUP($G73&amp;$C73&amp;$D73,High8x!$B$2:$K$141,10,FALSE),"")</f>
        <v>2.7222437679950101E-3</v>
      </c>
      <c r="V73" s="37">
        <f t="shared" si="3"/>
        <v>2.350789527661951E-4</v>
      </c>
      <c r="W73" s="34">
        <f t="shared" si="4"/>
        <v>2.6018854506149387E-7</v>
      </c>
      <c r="X73" s="34" t="str">
        <f t="shared" si="5"/>
        <v/>
      </c>
      <c r="Y73" s="34" t="str">
        <f t="shared" si="6"/>
        <v/>
      </c>
      <c r="Z73" s="34">
        <f t="shared" si="7"/>
        <v>3.7587160501711173E-3</v>
      </c>
      <c r="AA73" s="44">
        <f t="shared" si="8"/>
        <v>4.1595970894207516E-6</v>
      </c>
      <c r="AB73" s="37">
        <f t="shared" si="9"/>
        <v>-1.0357872536559953E-3</v>
      </c>
      <c r="AC73" s="34">
        <f t="shared" si="10"/>
        <v>-1.1709213900849879E-6</v>
      </c>
      <c r="AD73" s="34" t="str">
        <f t="shared" si="11"/>
        <v/>
      </c>
      <c r="AE73" s="34" t="str">
        <f t="shared" si="12"/>
        <v/>
      </c>
      <c r="AF73" s="34">
        <f t="shared" si="13"/>
        <v>-5.8296542280631414E-3</v>
      </c>
      <c r="AG73" s="44">
        <f t="shared" si="14"/>
        <v>-6.4519226650031937E-6</v>
      </c>
      <c r="AH73" s="46">
        <f t="shared" si="15"/>
        <v>3.7517161E-2</v>
      </c>
      <c r="AI73" s="48">
        <f t="shared" si="16"/>
        <v>4.1500000000000006E-5</v>
      </c>
      <c r="AJ73" s="48" t="str">
        <f t="shared" si="17"/>
        <v/>
      </c>
      <c r="AK73" s="48" t="str">
        <f t="shared" si="18"/>
        <v/>
      </c>
      <c r="AL73" s="48">
        <f t="shared" si="19"/>
        <v>0.61059977800000009</v>
      </c>
      <c r="AM73" s="51">
        <f t="shared" si="20"/>
        <v>6.7572200000000013E-4</v>
      </c>
      <c r="AN73" s="37">
        <f t="shared" si="21"/>
        <v>0.64811693900000011</v>
      </c>
      <c r="AO73" s="38">
        <f t="shared" si="22"/>
        <v>7.1722200000000011E-4</v>
      </c>
    </row>
    <row r="74" spans="1:41" x14ac:dyDescent="0.25">
      <c r="A74" t="s">
        <v>98</v>
      </c>
      <c r="C74" t="s">
        <v>99</v>
      </c>
      <c r="D74" t="str">
        <f>VLOOKUP(F74,Crossref!$A$17:$B$21,2,FALSE)</f>
        <v>src_05</v>
      </c>
      <c r="E74" t="str">
        <f t="shared" si="2"/>
        <v>E. West RosevilleZanobetti_18TO24</v>
      </c>
      <c r="F74" s="17" t="s">
        <v>60</v>
      </c>
      <c r="G74" s="17" t="s">
        <v>30</v>
      </c>
      <c r="H74" s="17" t="s">
        <v>14</v>
      </c>
      <c r="I74" s="17" t="s">
        <v>15</v>
      </c>
      <c r="J74" s="37">
        <f>_xlfn.IFNA(VLOOKUP($G74&amp;$A74&amp;$D74,Low2x!$B$2:$K$141,7,FALSE),"")</f>
        <v>8.9299999999999992E-6</v>
      </c>
      <c r="K74" s="36">
        <f>_xlfn.IFNA(VLOOKUP($G74&amp;$A74&amp;$D74,Low2x!$B$2:$K$141,10,FALSE),"")</f>
        <v>5.1499999999999998E-5</v>
      </c>
      <c r="L74" s="34" t="str">
        <f>_xlfn.IFNA(VLOOKUP($G74&amp;$B74&amp;$D74,Low2x!$B$2:$K$141,7,FALSE),"")</f>
        <v/>
      </c>
      <c r="M74" s="35" t="str">
        <f>_xlfn.IFNA(VLOOKUP($G74&amp;$B74&amp;$D74,Low2x!$B$2:$K$141,10,FALSE),"")</f>
        <v/>
      </c>
      <c r="N74" s="34">
        <f>_xlfn.IFNA(VLOOKUP($G74&amp;$C74&amp;$D74,Low2x!$B$2:$K$141,7,FALSE),"")</f>
        <v>1.3093299999999999E-4</v>
      </c>
      <c r="O74" s="38">
        <f>_xlfn.IFNA(VLOOKUP($G74&amp;$C74&amp;$D74,Low2x!$B$2:$K$141,10,FALSE),"")</f>
        <v>7.5443199999999998E-4</v>
      </c>
      <c r="P74" s="37">
        <f>_xlfn.IFNA(VLOOKUP($G74&amp;$A74&amp;$D74,High8x!$B$2:$K$141,7,FALSE),"")</f>
        <v>3.64899778594089E-5</v>
      </c>
      <c r="Q74" s="35">
        <f>_xlfn.IFNA(VLOOKUP($G74&amp;$A74&amp;$D74,High8x!$B$2:$K$141,10,FALSE),"")</f>
        <v>2.1025389645091901E-4</v>
      </c>
      <c r="R74" s="34" t="str">
        <f>_xlfn.IFNA(VLOOKUP($G74&amp;$B74&amp;$D74,High8x!$B$2:$K$141,7,FALSE),"")</f>
        <v/>
      </c>
      <c r="S74" s="35" t="str">
        <f>_xlfn.IFNA(VLOOKUP($G74&amp;$B74&amp;$D74,High8x!$B$2:$K$141,10,FALSE),"")</f>
        <v/>
      </c>
      <c r="T74" s="34">
        <f>_xlfn.IFNA(VLOOKUP($G74&amp;$C74&amp;$D74,High8x!$B$2:$K$141,7,FALSE),"")</f>
        <v>5.29469316863403E-4</v>
      </c>
      <c r="U74" s="38">
        <f>_xlfn.IFNA(VLOOKUP($G74&amp;$C74&amp;$D74,High8x!$B$2:$K$141,10,FALSE),"")</f>
        <v>3.0507825285794798E-3</v>
      </c>
      <c r="V74" s="37">
        <f t="shared" si="3"/>
        <v>5.6016215161400205E-8</v>
      </c>
      <c r="W74" s="34">
        <f t="shared" si="4"/>
        <v>3.226705212417053E-7</v>
      </c>
      <c r="X74" s="34" t="str">
        <f t="shared" si="5"/>
        <v/>
      </c>
      <c r="Y74" s="34" t="str">
        <f t="shared" si="6"/>
        <v/>
      </c>
      <c r="Z74" s="34">
        <f t="shared" si="7"/>
        <v>8.1003316435651024E-7</v>
      </c>
      <c r="AA74" s="44">
        <f t="shared" si="8"/>
        <v>4.6673791231290236E-6</v>
      </c>
      <c r="AB74" s="37">
        <f t="shared" si="9"/>
        <v>-2.5665928646963437E-7</v>
      </c>
      <c r="AC74" s="34">
        <f t="shared" si="10"/>
        <v>-1.4179654836396548E-6</v>
      </c>
      <c r="AD74" s="34" t="str">
        <f t="shared" si="11"/>
        <v/>
      </c>
      <c r="AE74" s="34" t="str">
        <f t="shared" si="12"/>
        <v/>
      </c>
      <c r="AF74" s="34">
        <f t="shared" si="13"/>
        <v>-1.9124389544676818E-6</v>
      </c>
      <c r="AG74" s="44">
        <f t="shared" si="14"/>
        <v>-1.101817619315968E-5</v>
      </c>
      <c r="AH74" s="46">
        <f t="shared" si="15"/>
        <v>8.9299999999999992E-6</v>
      </c>
      <c r="AI74" s="48">
        <f t="shared" si="16"/>
        <v>5.1500000000000012E-5</v>
      </c>
      <c r="AJ74" s="48" t="str">
        <f t="shared" si="17"/>
        <v/>
      </c>
      <c r="AK74" s="48" t="str">
        <f t="shared" si="18"/>
        <v/>
      </c>
      <c r="AL74" s="48">
        <f t="shared" si="19"/>
        <v>1.3093299999999999E-4</v>
      </c>
      <c r="AM74" s="51">
        <f t="shared" si="20"/>
        <v>7.5443200000000019E-4</v>
      </c>
      <c r="AN74" s="37">
        <f t="shared" si="21"/>
        <v>1.39863E-4</v>
      </c>
      <c r="AO74" s="38">
        <f t="shared" si="22"/>
        <v>8.059320000000002E-4</v>
      </c>
    </row>
    <row r="75" spans="1:41" x14ac:dyDescent="0.25">
      <c r="A75" t="s">
        <v>98</v>
      </c>
      <c r="C75" t="s">
        <v>99</v>
      </c>
      <c r="D75" t="str">
        <f>VLOOKUP(F75,Crossref!$A$17:$B$21,2,FALSE)</f>
        <v>src_05</v>
      </c>
      <c r="E75" t="str">
        <f t="shared" si="2"/>
        <v>E. West RosevilleZanobetti_25TO44</v>
      </c>
      <c r="F75" s="17" t="s">
        <v>60</v>
      </c>
      <c r="G75" s="17" t="s">
        <v>31</v>
      </c>
      <c r="H75" s="17" t="s">
        <v>14</v>
      </c>
      <c r="I75" s="17" t="s">
        <v>16</v>
      </c>
      <c r="J75" s="37">
        <f>_xlfn.IFNA(VLOOKUP($G75&amp;$A75&amp;$D75,Low2x!$B$2:$K$141,7,FALSE),"")</f>
        <v>7.1366400000000003E-4</v>
      </c>
      <c r="K75" s="36">
        <f>_xlfn.IFNA(VLOOKUP($G75&amp;$A75&amp;$D75,Low2x!$B$2:$K$141,10,FALSE),"")</f>
        <v>6.3700000000000003E-5</v>
      </c>
      <c r="L75" s="34" t="str">
        <f>_xlfn.IFNA(VLOOKUP($G75&amp;$B75&amp;$D75,Low2x!$B$2:$K$141,7,FALSE),"")</f>
        <v/>
      </c>
      <c r="M75" s="35" t="str">
        <f>_xlfn.IFNA(VLOOKUP($G75&amp;$B75&amp;$D75,Low2x!$B$2:$K$141,10,FALSE),"")</f>
        <v/>
      </c>
      <c r="N75" s="34">
        <f>_xlfn.IFNA(VLOOKUP($G75&amp;$C75&amp;$D75,Low2x!$B$2:$K$141,7,FALSE),"")</f>
        <v>1.0309908E-2</v>
      </c>
      <c r="O75" s="38">
        <f>_xlfn.IFNA(VLOOKUP($G75&amp;$C75&amp;$D75,Low2x!$B$2:$K$141,10,FALSE),"")</f>
        <v>9.1986499999999996E-4</v>
      </c>
      <c r="P75" s="37">
        <f>_xlfn.IFNA(VLOOKUP($G75&amp;$A75&amp;$D75,High8x!$B$2:$K$141,7,FALSE),"")</f>
        <v>2.9118522314278798E-3</v>
      </c>
      <c r="Q75" s="35">
        <f>_xlfn.IFNA(VLOOKUP($G75&amp;$A75&amp;$D75,High8x!$B$2:$K$141,10,FALSE),"")</f>
        <v>2.5979974825387299E-4</v>
      </c>
      <c r="R75" s="34" t="str">
        <f>_xlfn.IFNA(VLOOKUP($G75&amp;$B75&amp;$D75,High8x!$B$2:$K$141,7,FALSE),"")</f>
        <v/>
      </c>
      <c r="S75" s="35" t="str">
        <f>_xlfn.IFNA(VLOOKUP($G75&amp;$B75&amp;$D75,High8x!$B$2:$K$141,10,FALSE),"")</f>
        <v/>
      </c>
      <c r="T75" s="34">
        <f>_xlfn.IFNA(VLOOKUP($G75&amp;$C75&amp;$D75,High8x!$B$2:$K$141,7,FALSE),"")</f>
        <v>4.1799835114417497E-2</v>
      </c>
      <c r="U75" s="38">
        <f>_xlfn.IFNA(VLOOKUP($G75&amp;$C75&amp;$D75,High8x!$B$2:$K$141,10,FALSE),"")</f>
        <v>3.7294429032388998E-3</v>
      </c>
      <c r="V75" s="37">
        <f t="shared" si="3"/>
        <v>4.4678622589997557E-6</v>
      </c>
      <c r="W75" s="34">
        <f t="shared" si="4"/>
        <v>3.9857672409323777E-7</v>
      </c>
      <c r="X75" s="34" t="str">
        <f t="shared" si="5"/>
        <v/>
      </c>
      <c r="Y75" s="34" t="str">
        <f t="shared" si="6"/>
        <v/>
      </c>
      <c r="Z75" s="34">
        <f t="shared" si="7"/>
        <v>6.4003916899222553E-5</v>
      </c>
      <c r="AA75" s="44">
        <f t="shared" si="8"/>
        <v>5.7105241935750005E-6</v>
      </c>
      <c r="AB75" s="37">
        <f t="shared" si="9"/>
        <v>-1.9065410475960047E-5</v>
      </c>
      <c r="AC75" s="34">
        <f t="shared" si="10"/>
        <v>-1.6665827512910101E-6</v>
      </c>
      <c r="AD75" s="34" t="str">
        <f t="shared" si="11"/>
        <v/>
      </c>
      <c r="AE75" s="34" t="str">
        <f t="shared" si="12"/>
        <v/>
      </c>
      <c r="AF75" s="34">
        <f t="shared" si="13"/>
        <v>-1.8673437147249949E-4</v>
      </c>
      <c r="AG75" s="44">
        <f t="shared" si="14"/>
        <v>-1.6660967746300569E-5</v>
      </c>
      <c r="AH75" s="46">
        <f t="shared" si="15"/>
        <v>7.1366399999999992E-4</v>
      </c>
      <c r="AI75" s="48">
        <f t="shared" si="16"/>
        <v>6.369999999999999E-5</v>
      </c>
      <c r="AJ75" s="48" t="str">
        <f t="shared" si="17"/>
        <v/>
      </c>
      <c r="AK75" s="48" t="str">
        <f t="shared" si="18"/>
        <v/>
      </c>
      <c r="AL75" s="48">
        <f t="shared" si="19"/>
        <v>1.0309908E-2</v>
      </c>
      <c r="AM75" s="51">
        <f t="shared" si="20"/>
        <v>9.1986499999999953E-4</v>
      </c>
      <c r="AN75" s="37">
        <f t="shared" si="21"/>
        <v>1.1023571999999999E-2</v>
      </c>
      <c r="AO75" s="38">
        <f t="shared" si="22"/>
        <v>9.8356499999999961E-4</v>
      </c>
    </row>
    <row r="76" spans="1:41" x14ac:dyDescent="0.25">
      <c r="A76" t="s">
        <v>98</v>
      </c>
      <c r="C76" t="s">
        <v>99</v>
      </c>
      <c r="D76" t="str">
        <f>VLOOKUP(F76,Crossref!$A$17:$B$21,2,FALSE)</f>
        <v>src_05</v>
      </c>
      <c r="E76" t="str">
        <f t="shared" si="2"/>
        <v>E. West RosevilleZanobetti_45TO54</v>
      </c>
      <c r="F76" s="17" t="s">
        <v>60</v>
      </c>
      <c r="G76" s="17" t="s">
        <v>32</v>
      </c>
      <c r="H76" s="17" t="s">
        <v>14</v>
      </c>
      <c r="I76" s="17" t="s">
        <v>17</v>
      </c>
      <c r="J76" s="37">
        <f>_xlfn.IFNA(VLOOKUP($G76&amp;$A76&amp;$D76,Low2x!$B$2:$K$141,7,FALSE),"")</f>
        <v>1.7385809999999999E-3</v>
      </c>
      <c r="K76" s="36">
        <f>_xlfn.IFNA(VLOOKUP($G76&amp;$A76&amp;$D76,Low2x!$B$2:$K$141,10,FALSE),"")</f>
        <v>6.0600000000000003E-5</v>
      </c>
      <c r="L76" s="34" t="str">
        <f>_xlfn.IFNA(VLOOKUP($G76&amp;$B76&amp;$D76,Low2x!$B$2:$K$141,7,FALSE),"")</f>
        <v/>
      </c>
      <c r="M76" s="35" t="str">
        <f>_xlfn.IFNA(VLOOKUP($G76&amp;$B76&amp;$D76,Low2x!$B$2:$K$141,10,FALSE),"")</f>
        <v/>
      </c>
      <c r="N76" s="34">
        <f>_xlfn.IFNA(VLOOKUP($G76&amp;$C76&amp;$D76,Low2x!$B$2:$K$141,7,FALSE),"")</f>
        <v>2.4268993999999999E-2</v>
      </c>
      <c r="O76" s="38">
        <f>_xlfn.IFNA(VLOOKUP($G76&amp;$C76&amp;$D76,Low2x!$B$2:$K$141,10,FALSE),"")</f>
        <v>8.4536400000000003E-4</v>
      </c>
      <c r="P76" s="37">
        <f>_xlfn.IFNA(VLOOKUP($G76&amp;$A76&amp;$D76,High8x!$B$2:$K$141,7,FALSE),"")</f>
        <v>7.0917512602052301E-3</v>
      </c>
      <c r="Q76" s="35">
        <f>_xlfn.IFNA(VLOOKUP($G76&amp;$A76&amp;$D76,High8x!$B$2:$K$141,10,FALSE),"")</f>
        <v>2.4702762483418302E-4</v>
      </c>
      <c r="R76" s="34" t="str">
        <f>_xlfn.IFNA(VLOOKUP($G76&amp;$B76&amp;$D76,High8x!$B$2:$K$141,7,FALSE),"")</f>
        <v/>
      </c>
      <c r="S76" s="35" t="str">
        <f>_xlfn.IFNA(VLOOKUP($G76&amp;$B76&amp;$D76,High8x!$B$2:$K$141,10,FALSE),"")</f>
        <v/>
      </c>
      <c r="T76" s="34">
        <f>_xlfn.IFNA(VLOOKUP($G76&amp;$C76&amp;$D76,High8x!$B$2:$K$141,7,FALSE),"")</f>
        <v>9.8425186164137896E-2</v>
      </c>
      <c r="U76" s="38">
        <f>_xlfn.IFNA(VLOOKUP($G76&amp;$C76&amp;$D76,High8x!$B$2:$K$141,10,FALSE),"")</f>
        <v>3.4284535751308502E-3</v>
      </c>
      <c r="V76" s="37">
        <f t="shared" si="3"/>
        <v>1.0880427358140711E-5</v>
      </c>
      <c r="W76" s="34">
        <f t="shared" si="4"/>
        <v>3.7891793665484349E-7</v>
      </c>
      <c r="X76" s="34" t="str">
        <f t="shared" si="5"/>
        <v/>
      </c>
      <c r="Y76" s="34" t="str">
        <f t="shared" si="6"/>
        <v/>
      </c>
      <c r="Z76" s="34">
        <f t="shared" si="7"/>
        <v>1.507239678132884E-4</v>
      </c>
      <c r="AA76" s="44">
        <f t="shared" si="8"/>
        <v>5.2501820632740863E-6</v>
      </c>
      <c r="AB76" s="37">
        <f t="shared" si="9"/>
        <v>-4.580908673507654E-5</v>
      </c>
      <c r="AC76" s="34">
        <f t="shared" si="10"/>
        <v>-1.5425416113942899E-6</v>
      </c>
      <c r="AD76" s="34" t="str">
        <f t="shared" si="11"/>
        <v/>
      </c>
      <c r="AE76" s="34" t="str">
        <f t="shared" si="12"/>
        <v/>
      </c>
      <c r="AF76" s="34">
        <f t="shared" si="13"/>
        <v>-4.4973672137929577E-4</v>
      </c>
      <c r="AG76" s="44">
        <f t="shared" si="14"/>
        <v>-1.5665858376950458E-5</v>
      </c>
      <c r="AH76" s="46">
        <f t="shared" si="15"/>
        <v>1.7385810000000001E-3</v>
      </c>
      <c r="AI76" s="48">
        <f t="shared" si="16"/>
        <v>6.0600000000000036E-5</v>
      </c>
      <c r="AJ76" s="48" t="str">
        <f t="shared" si="17"/>
        <v/>
      </c>
      <c r="AK76" s="48" t="str">
        <f t="shared" si="18"/>
        <v/>
      </c>
      <c r="AL76" s="48">
        <f t="shared" si="19"/>
        <v>2.4268994000000002E-2</v>
      </c>
      <c r="AM76" s="51">
        <f t="shared" si="20"/>
        <v>8.4536399999999971E-4</v>
      </c>
      <c r="AN76" s="37">
        <f t="shared" si="21"/>
        <v>2.6007575000000002E-2</v>
      </c>
      <c r="AO76" s="38">
        <f t="shared" si="22"/>
        <v>9.0596399999999977E-4</v>
      </c>
    </row>
    <row r="77" spans="1:41" x14ac:dyDescent="0.25">
      <c r="A77" t="s">
        <v>98</v>
      </c>
      <c r="C77" t="s">
        <v>99</v>
      </c>
      <c r="D77" t="str">
        <f>VLOOKUP(F77,Crossref!$A$17:$B$21,2,FALSE)</f>
        <v>src_05</v>
      </c>
      <c r="E77" t="str">
        <f t="shared" si="2"/>
        <v>E. West RosevilleZanobetti_55TO64</v>
      </c>
      <c r="F77" s="17" t="s">
        <v>60</v>
      </c>
      <c r="G77" s="17" t="s">
        <v>33</v>
      </c>
      <c r="H77" s="17" t="s">
        <v>14</v>
      </c>
      <c r="I77" s="17" t="s">
        <v>18</v>
      </c>
      <c r="J77" s="37">
        <f>_xlfn.IFNA(VLOOKUP($G77&amp;$A77&amp;$D77,Low2x!$B$2:$K$141,7,FALSE),"")</f>
        <v>2.8158110000000001E-3</v>
      </c>
      <c r="K77" s="36">
        <f>_xlfn.IFNA(VLOOKUP($G77&amp;$A77&amp;$D77,Low2x!$B$2:$K$141,10,FALSE),"")</f>
        <v>5.8400000000000003E-5</v>
      </c>
      <c r="L77" s="34" t="str">
        <f>_xlfn.IFNA(VLOOKUP($G77&amp;$B77&amp;$D77,Low2x!$B$2:$K$141,7,FALSE),"")</f>
        <v/>
      </c>
      <c r="M77" s="35" t="str">
        <f>_xlfn.IFNA(VLOOKUP($G77&amp;$B77&amp;$D77,Low2x!$B$2:$K$141,10,FALSE),"")</f>
        <v/>
      </c>
      <c r="N77" s="34">
        <f>_xlfn.IFNA(VLOOKUP($G77&amp;$C77&amp;$D77,Low2x!$B$2:$K$141,7,FALSE),"")</f>
        <v>3.8341180000000002E-2</v>
      </c>
      <c r="O77" s="38">
        <f>_xlfn.IFNA(VLOOKUP($G77&amp;$C77&amp;$D77,Low2x!$B$2:$K$141,10,FALSE),"")</f>
        <v>7.9480499999999999E-4</v>
      </c>
      <c r="P77" s="37">
        <f>_xlfn.IFNA(VLOOKUP($G77&amp;$A77&amp;$D77,High8x!$B$2:$K$141,7,FALSE),"")</f>
        <v>1.1492398683399799E-2</v>
      </c>
      <c r="Q77" s="35">
        <f>_xlfn.IFNA(VLOOKUP($G77&amp;$A77&amp;$D77,High8x!$B$2:$K$141,10,FALSE),"")</f>
        <v>2.38235202498076E-4</v>
      </c>
      <c r="R77" s="34" t="str">
        <f>_xlfn.IFNA(VLOOKUP($G77&amp;$B77&amp;$D77,High8x!$B$2:$K$141,7,FALSE),"")</f>
        <v/>
      </c>
      <c r="S77" s="35" t="str">
        <f>_xlfn.IFNA(VLOOKUP($G77&amp;$B77&amp;$D77,High8x!$B$2:$K$141,10,FALSE),"")</f>
        <v/>
      </c>
      <c r="T77" s="34">
        <f>_xlfn.IFNA(VLOOKUP($G77&amp;$C77&amp;$D77,High8x!$B$2:$K$141,7,FALSE),"")</f>
        <v>0.155237873714034</v>
      </c>
      <c r="U77" s="38">
        <f>_xlfn.IFNA(VLOOKUP($G77&amp;$C77&amp;$D77,High8x!$B$2:$K$141,10,FALSE),"")</f>
        <v>3.2180511047753498E-3</v>
      </c>
      <c r="V77" s="37">
        <f t="shared" si="3"/>
        <v>1.7635340819918291E-5</v>
      </c>
      <c r="W77" s="34">
        <f t="shared" si="4"/>
        <v>3.6551870426438208E-7</v>
      </c>
      <c r="X77" s="34" t="str">
        <f t="shared" si="5"/>
        <v/>
      </c>
      <c r="Y77" s="34" t="str">
        <f t="shared" si="6"/>
        <v/>
      </c>
      <c r="Z77" s="34">
        <f t="shared" si="7"/>
        <v>2.3759490592283332E-4</v>
      </c>
      <c r="AA77" s="44">
        <f t="shared" si="8"/>
        <v>4.9252969609255081E-6</v>
      </c>
      <c r="AB77" s="37">
        <f t="shared" si="9"/>
        <v>-7.6384894466598532E-5</v>
      </c>
      <c r="AC77" s="34">
        <f t="shared" si="10"/>
        <v>-1.5450674993586547E-6</v>
      </c>
      <c r="AD77" s="34" t="str">
        <f t="shared" si="11"/>
        <v/>
      </c>
      <c r="AE77" s="34" t="str">
        <f t="shared" si="12"/>
        <v/>
      </c>
      <c r="AF77" s="34">
        <f t="shared" si="13"/>
        <v>-6.2438457134467162E-4</v>
      </c>
      <c r="AG77" s="44">
        <f t="shared" si="14"/>
        <v>-1.2943701591783437E-5</v>
      </c>
      <c r="AH77" s="46">
        <f t="shared" si="15"/>
        <v>2.815811000000001E-3</v>
      </c>
      <c r="AI77" s="48">
        <f t="shared" si="16"/>
        <v>5.840000000000001E-5</v>
      </c>
      <c r="AJ77" s="48" t="str">
        <f t="shared" si="17"/>
        <v/>
      </c>
      <c r="AK77" s="48" t="str">
        <f t="shared" si="18"/>
        <v/>
      </c>
      <c r="AL77" s="48">
        <f t="shared" si="19"/>
        <v>3.8341179999999996E-2</v>
      </c>
      <c r="AM77" s="51">
        <f t="shared" si="20"/>
        <v>7.9480499999999988E-4</v>
      </c>
      <c r="AN77" s="37">
        <f t="shared" si="21"/>
        <v>4.1156990999999997E-2</v>
      </c>
      <c r="AO77" s="38">
        <f t="shared" si="22"/>
        <v>8.5320499999999989E-4</v>
      </c>
    </row>
    <row r="78" spans="1:41" x14ac:dyDescent="0.25">
      <c r="A78" t="s">
        <v>98</v>
      </c>
      <c r="C78" t="s">
        <v>99</v>
      </c>
      <c r="D78" t="str">
        <f>VLOOKUP(F78,Crossref!$A$17:$B$21,2,FALSE)</f>
        <v>src_05</v>
      </c>
      <c r="E78" t="str">
        <f t="shared" ref="E78:E82" si="23">F78&amp;G78</f>
        <v>E. West RosevilleZanobetti_65TO99</v>
      </c>
      <c r="F78" s="17" t="s">
        <v>60</v>
      </c>
      <c r="G78" s="17" t="s">
        <v>34</v>
      </c>
      <c r="H78" s="17" t="s">
        <v>14</v>
      </c>
      <c r="I78" s="17" t="s">
        <v>12</v>
      </c>
      <c r="J78" s="37">
        <f>_xlfn.IFNA(VLOOKUP($G78&amp;$A78&amp;$D78,Low2x!$B$2:$K$141,7,FALSE),"")</f>
        <v>1.1362261E-2</v>
      </c>
      <c r="K78" s="36">
        <f>_xlfn.IFNA(VLOOKUP($G78&amp;$A78&amp;$D78,Low2x!$B$2:$K$141,10,FALSE),"")</f>
        <v>5.5800000000000001E-5</v>
      </c>
      <c r="L78" s="34" t="str">
        <f>_xlfn.IFNA(VLOOKUP($G78&amp;$B78&amp;$D78,Low2x!$B$2:$K$141,7,FALSE),"")</f>
        <v/>
      </c>
      <c r="M78" s="35" t="str">
        <f>_xlfn.IFNA(VLOOKUP($G78&amp;$B78&amp;$D78,Low2x!$B$2:$K$141,10,FALSE),"")</f>
        <v/>
      </c>
      <c r="N78" s="34">
        <f>_xlfn.IFNA(VLOOKUP($G78&amp;$C78&amp;$D78,Low2x!$B$2:$K$141,7,FALSE),"")</f>
        <v>0.16964864099999999</v>
      </c>
      <c r="O78" s="38">
        <f>_xlfn.IFNA(VLOOKUP($G78&amp;$C78&amp;$D78,Low2x!$B$2:$K$141,10,FALSE),"")</f>
        <v>8.3376499999999998E-4</v>
      </c>
      <c r="P78" s="37">
        <f>_xlfn.IFNA(VLOOKUP($G78&amp;$A78&amp;$D78,High8x!$B$2:$K$141,7,FALSE),"")</f>
        <v>4.6342773816722201E-2</v>
      </c>
      <c r="Q78" s="35">
        <f>_xlfn.IFNA(VLOOKUP($G78&amp;$A78&amp;$D78,High8x!$B$2:$K$141,10,FALSE),"")</f>
        <v>2.2775877170638599E-4</v>
      </c>
      <c r="R78" s="34" t="str">
        <f>_xlfn.IFNA(VLOOKUP($G78&amp;$B78&amp;$D78,High8x!$B$2:$K$141,7,FALSE),"")</f>
        <v/>
      </c>
      <c r="S78" s="35" t="str">
        <f>_xlfn.IFNA(VLOOKUP($G78&amp;$B78&amp;$D78,High8x!$B$2:$K$141,10,FALSE),"")</f>
        <v/>
      </c>
      <c r="T78" s="34">
        <f>_xlfn.IFNA(VLOOKUP($G78&amp;$C78&amp;$D78,High8x!$B$2:$K$141,7,FALSE),"")</f>
        <v>0.68479177410555903</v>
      </c>
      <c r="U78" s="38">
        <f>_xlfn.IFNA(VLOOKUP($G78&amp;$C78&amp;$D78,High8x!$B$2:$K$141,10,FALSE),"")</f>
        <v>3.3655157104264702E-3</v>
      </c>
      <c r="V78" s="37">
        <f t="shared" ref="V78:V82" si="24">IFERROR((P78-J78)/($F$8-$F$7),"")</f>
        <v>7.1098603286020738E-5</v>
      </c>
      <c r="W78" s="34">
        <f t="shared" ref="W78:W82" si="25">IFERROR((Q78-K78)/($F$8-$F$7),"")</f>
        <v>3.4950969859021544E-7</v>
      </c>
      <c r="X78" s="34" t="str">
        <f t="shared" ref="X78:X82" si="26">IFERROR((R78-L78)/($F$8-$F$7),"")</f>
        <v/>
      </c>
      <c r="Y78" s="34" t="str">
        <f t="shared" ref="Y78:Y82" si="27">IFERROR((S78-M78)/($F$8-$F$7),"")</f>
        <v/>
      </c>
      <c r="Z78" s="34">
        <f t="shared" ref="Z78:Z82" si="28">IFERROR((T78-N78)/($F$8-$F$7),"")</f>
        <v>1.047038888425933E-3</v>
      </c>
      <c r="AA78" s="44">
        <f t="shared" ref="AA78:AA82" si="29">IFERROR((U78-O78)/($F$8-$F$7),"")</f>
        <v>5.1458347772895737E-6</v>
      </c>
      <c r="AB78" s="37">
        <f t="shared" ref="AB78:AB82" si="30">IFERROR(P78-V78*$F$8,"")</f>
        <v>-2.9790993890740219E-4</v>
      </c>
      <c r="AC78" s="34">
        <f t="shared" ref="AC78:AC82" si="31">IFERROR(Q78-W78*$F$8,"")</f>
        <v>-1.5195905687953473E-6</v>
      </c>
      <c r="AD78" s="34" t="str">
        <f t="shared" ref="AD78:AD82" si="32">IFERROR(R78-X78*$F$8,"")</f>
        <v/>
      </c>
      <c r="AE78" s="34" t="str">
        <f t="shared" ref="AE78:AE82" si="33">IFERROR(S78-Y78*$F$8,"")</f>
        <v/>
      </c>
      <c r="AF78" s="34">
        <f t="shared" ref="AF78:AF82" si="34">IFERROR(T78-Z78*$F$8,"")</f>
        <v>-2.0657367018530604E-3</v>
      </c>
      <c r="AG78" s="44">
        <f t="shared" ref="AG78:AG82" si="35">IFERROR(U78-AA78*$F$8,"")</f>
        <v>-1.0151903475490078E-5</v>
      </c>
      <c r="AH78" s="46">
        <f t="shared" ref="AH78:AH82" si="36">IFERROR(V78*$H$6+AB78,"")</f>
        <v>1.1362260999999999E-2</v>
      </c>
      <c r="AI78" s="48">
        <f t="shared" ref="AI78:AI82" si="37">IFERROR(W78*$H$6+AC78,"")</f>
        <v>5.5799999999999988E-5</v>
      </c>
      <c r="AJ78" s="48" t="str">
        <f t="shared" ref="AJ78:AJ82" si="38">IFERROR(X78*$H$7+AD78,"")</f>
        <v/>
      </c>
      <c r="AK78" s="48" t="str">
        <f t="shared" ref="AK78:AK82" si="39">IFERROR(Y78*$H$7+AE78,"")</f>
        <v/>
      </c>
      <c r="AL78" s="48">
        <f t="shared" ref="AL78:AL82" si="40">IFERROR(Z78*$H$8+AF78,"")</f>
        <v>0.16964864099999996</v>
      </c>
      <c r="AM78" s="51">
        <f t="shared" ref="AM78:AM82" si="41">IFERROR(AA78*$H$8+AG78,"")</f>
        <v>8.3376499999999998E-4</v>
      </c>
      <c r="AN78" s="37">
        <f t="shared" ref="AN78:AN82" si="42">SUM(AH78,AJ78,AL78)</f>
        <v>0.18101090199999997</v>
      </c>
      <c r="AO78" s="38">
        <f t="shared" ref="AO78:AO82" si="43">SUM(AI78,AK78,AM78)</f>
        <v>8.8956499999999993E-4</v>
      </c>
    </row>
    <row r="79" spans="1:41" x14ac:dyDescent="0.25">
      <c r="A79" t="s">
        <v>100</v>
      </c>
      <c r="B79" t="s">
        <v>101</v>
      </c>
      <c r="D79" t="str">
        <f>VLOOKUP(F79,Crossref!$A$17:$B$21,2,FALSE)</f>
        <v>src_05</v>
      </c>
      <c r="E79" t="str">
        <f t="shared" si="23"/>
        <v>E. West RosevilleKatsouyanni</v>
      </c>
      <c r="F79" s="17" t="s">
        <v>60</v>
      </c>
      <c r="G79" s="17" t="s">
        <v>35</v>
      </c>
      <c r="H79" s="17" t="s">
        <v>13</v>
      </c>
      <c r="I79" s="17" t="s">
        <v>12</v>
      </c>
      <c r="J79" s="37">
        <f>_xlfn.IFNA(VLOOKUP($G79&amp;$A79&amp;$D79,Low2x!$B$2:$K$141,7,FALSE),"")</f>
        <v>0.19270709499999999</v>
      </c>
      <c r="K79" s="36">
        <f>_xlfn.IFNA(VLOOKUP($G79&amp;$A79&amp;$D79,Low2x!$B$2:$K$141,10,FALSE),"")</f>
        <v>2.1326E-4</v>
      </c>
      <c r="L79" s="34">
        <f>_xlfn.IFNA(VLOOKUP($G79&amp;$B79&amp;$D79,Low2x!$B$2:$K$141,7,FALSE),"")</f>
        <v>1.0094008E-2</v>
      </c>
      <c r="M79" s="35">
        <f>_xlfn.IFNA(VLOOKUP($G79&amp;$B79&amp;$D79,Low2x!$B$2:$K$141,10,FALSE),"")</f>
        <v>1.1199999999999999E-5</v>
      </c>
      <c r="N79" s="34" t="str">
        <f>_xlfn.IFNA(VLOOKUP($G79&amp;$C79&amp;$D79,Low2x!$B$2:$K$141,7,FALSE),"")</f>
        <v/>
      </c>
      <c r="O79" s="38" t="str">
        <f>_xlfn.IFNA(VLOOKUP($G79&amp;$C79&amp;$D79,Low2x!$B$2:$K$141,10,FALSE),"")</f>
        <v/>
      </c>
      <c r="P79" s="37">
        <f>_xlfn.IFNA(VLOOKUP($G79&amp;$A79&amp;$D79,High8x!$B$2:$K$141,7,FALSE),"")</f>
        <v>0.68907608492276196</v>
      </c>
      <c r="Q79" s="35">
        <f>_xlfn.IFNA(VLOOKUP($G79&amp;$A79&amp;$D79,High8x!$B$2:$K$141,10,FALSE),"")</f>
        <v>7.6256846689913603E-4</v>
      </c>
      <c r="R79" s="34">
        <f>_xlfn.IFNA(VLOOKUP($G79&amp;$B79&amp;$D79,High8x!$B$2:$K$141,7,FALSE),"")</f>
        <v>4.2517741653152502E-2</v>
      </c>
      <c r="S79" s="35">
        <f>_xlfn.IFNA(VLOOKUP($G79&amp;$B79&amp;$D79,High8x!$B$2:$K$141,10,FALSE),"")</f>
        <v>4.7052407967535699E-5</v>
      </c>
      <c r="T79" s="34" t="str">
        <f>_xlfn.IFNA(VLOOKUP($G79&amp;$C79&amp;$D79,High8x!$B$2:$K$141,7,FALSE),"")</f>
        <v/>
      </c>
      <c r="U79" s="38" t="str">
        <f>_xlfn.IFNA(VLOOKUP($G79&amp;$C79&amp;$D79,High8x!$B$2:$K$141,10,FALSE),"")</f>
        <v/>
      </c>
      <c r="V79" s="37">
        <f t="shared" si="24"/>
        <v>1.0088800608186218E-3</v>
      </c>
      <c r="W79" s="34">
        <f t="shared" si="25"/>
        <v>1.1164806237787317E-6</v>
      </c>
      <c r="X79" s="34">
        <f>IFERROR((R79-L79)/($F$8-$F$7),"")</f>
        <v>6.5901897669009144E-5</v>
      </c>
      <c r="Y79" s="34">
        <f t="shared" si="27"/>
        <v>7.2870747901495326E-8</v>
      </c>
      <c r="Z79" s="34" t="str">
        <f t="shared" si="28"/>
        <v/>
      </c>
      <c r="AA79" s="44" t="str">
        <f t="shared" si="29"/>
        <v/>
      </c>
      <c r="AB79" s="37">
        <f t="shared" si="30"/>
        <v>2.7250765025746082E-2</v>
      </c>
      <c r="AC79" s="34">
        <f t="shared" si="31"/>
        <v>3.0157177700288027E-5</v>
      </c>
      <c r="AD79" s="34">
        <f t="shared" si="32"/>
        <v>-7.1390321771749865E-4</v>
      </c>
      <c r="AE79" s="34">
        <f t="shared" si="33"/>
        <v>-7.5080265584523604E-7</v>
      </c>
      <c r="AF79" s="34" t="str">
        <f t="shared" si="34"/>
        <v/>
      </c>
      <c r="AG79" s="44" t="str">
        <f t="shared" si="35"/>
        <v/>
      </c>
      <c r="AH79" s="46">
        <f t="shared" si="36"/>
        <v>0.19270709500000005</v>
      </c>
      <c r="AI79" s="48">
        <f t="shared" si="37"/>
        <v>2.1326000000000003E-4</v>
      </c>
      <c r="AJ79" s="48">
        <f t="shared" si="38"/>
        <v>1.0094008000000002E-2</v>
      </c>
      <c r="AK79" s="48">
        <f t="shared" si="39"/>
        <v>1.1199999999999998E-5</v>
      </c>
      <c r="AL79" s="48" t="str">
        <f t="shared" si="40"/>
        <v/>
      </c>
      <c r="AM79" s="51" t="str">
        <f t="shared" si="41"/>
        <v/>
      </c>
      <c r="AN79" s="37">
        <f t="shared" si="42"/>
        <v>0.20280110300000004</v>
      </c>
      <c r="AO79" s="38">
        <f t="shared" si="43"/>
        <v>2.2446000000000003E-4</v>
      </c>
    </row>
    <row r="80" spans="1:41" x14ac:dyDescent="0.25">
      <c r="A80" t="s">
        <v>100</v>
      </c>
      <c r="B80" t="s">
        <v>101</v>
      </c>
      <c r="D80" t="str">
        <f>VLOOKUP(F80,Crossref!$A$17:$B$21,2,FALSE)</f>
        <v>src_05</v>
      </c>
      <c r="E80" t="str">
        <f t="shared" si="23"/>
        <v>E. West RosevilleSmith</v>
      </c>
      <c r="F80" s="17" t="s">
        <v>60</v>
      </c>
      <c r="G80" s="17" t="s">
        <v>36</v>
      </c>
      <c r="H80" s="17" t="s">
        <v>20</v>
      </c>
      <c r="I80" s="17" t="s">
        <v>6</v>
      </c>
      <c r="J80" s="37">
        <f>_xlfn.IFNA(VLOOKUP($G80&amp;$A80&amp;$D80,Low2x!$B$2:$K$141,7,FALSE),"")</f>
        <v>0.12435560499999999</v>
      </c>
      <c r="K80" s="36">
        <f>_xlfn.IFNA(VLOOKUP($G80&amp;$A80&amp;$D80,Low2x!$B$2:$K$141,10,FALSE),"")</f>
        <v>1.0118799999999999E-4</v>
      </c>
      <c r="L80" s="34">
        <f>_xlfn.IFNA(VLOOKUP($G80&amp;$B80&amp;$D80,Low2x!$B$2:$K$141,7,FALSE),"")</f>
        <v>6.1764599999999999E-3</v>
      </c>
      <c r="M80" s="35">
        <f>_xlfn.IFNA(VLOOKUP($G80&amp;$B80&amp;$D80,Low2x!$B$2:$K$141,10,FALSE),"")</f>
        <v>5.0300000000000001E-6</v>
      </c>
      <c r="N80" s="34" t="str">
        <f>_xlfn.IFNA(VLOOKUP($G80&amp;$C80&amp;$D80,Low2x!$B$2:$K$141,7,FALSE),"")</f>
        <v/>
      </c>
      <c r="O80" s="38" t="str">
        <f>_xlfn.IFNA(VLOOKUP($G80&amp;$C80&amp;$D80,Low2x!$B$2:$K$141,10,FALSE),"")</f>
        <v/>
      </c>
      <c r="P80" s="37">
        <f>_xlfn.IFNA(VLOOKUP($G80&amp;$A80&amp;$D80,High8x!$B$2:$K$141,7,FALSE),"")</f>
        <v>0.44169180562599197</v>
      </c>
      <c r="Q80" s="35">
        <f>_xlfn.IFNA(VLOOKUP($G80&amp;$A80&amp;$D80,High8x!$B$2:$K$141,10,FALSE),"")</f>
        <v>3.5940372143208199E-4</v>
      </c>
      <c r="R80" s="34">
        <f>_xlfn.IFNA(VLOOKUP($G80&amp;$B80&amp;$D80,High8x!$B$2:$K$141,7,FALSE),"")</f>
        <v>2.6120330102943401E-2</v>
      </c>
      <c r="S80" s="35">
        <f>_xlfn.IFNA(VLOOKUP($G80&amp;$B80&amp;$D80,High8x!$B$2:$K$141,10,FALSE),"")</f>
        <v>2.1254059333809499E-5</v>
      </c>
      <c r="T80" s="34" t="str">
        <f>_xlfn.IFNA(VLOOKUP($G80&amp;$C80&amp;$D80,High8x!$B$2:$K$141,7,FALSE),"")</f>
        <v/>
      </c>
      <c r="U80" s="38" t="str">
        <f>_xlfn.IFNA(VLOOKUP($G80&amp;$C80&amp;$D80,High8x!$B$2:$K$141,10,FALSE),"")</f>
        <v/>
      </c>
      <c r="V80" s="37">
        <f t="shared" si="24"/>
        <v>6.4499227769510567E-4</v>
      </c>
      <c r="W80" s="34">
        <f t="shared" si="25"/>
        <v>5.2482870209772767E-7</v>
      </c>
      <c r="X80" s="34">
        <f t="shared" si="26"/>
        <v>4.0536321347445933E-5</v>
      </c>
      <c r="Y80" s="34">
        <f t="shared" si="27"/>
        <v>3.297573035327134E-8</v>
      </c>
      <c r="Z80" s="34" t="str">
        <f t="shared" si="28"/>
        <v/>
      </c>
      <c r="AA80" s="44" t="str">
        <f t="shared" si="29"/>
        <v/>
      </c>
      <c r="AB80" s="37">
        <f t="shared" si="30"/>
        <v>1.8576871458002631E-2</v>
      </c>
      <c r="AC80" s="34">
        <f t="shared" si="31"/>
        <v>1.5116092855972662E-5</v>
      </c>
      <c r="AD80" s="34">
        <f t="shared" si="32"/>
        <v>-4.7149670098113258E-4</v>
      </c>
      <c r="AE80" s="34">
        <f t="shared" si="33"/>
        <v>-3.7801977793649962E-7</v>
      </c>
      <c r="AF80" s="34" t="str">
        <f t="shared" si="34"/>
        <v/>
      </c>
      <c r="AG80" s="44" t="str">
        <f t="shared" si="35"/>
        <v/>
      </c>
      <c r="AH80" s="46">
        <f t="shared" si="36"/>
        <v>0.12435560499999997</v>
      </c>
      <c r="AI80" s="48">
        <f t="shared" si="37"/>
        <v>1.0118799999999999E-4</v>
      </c>
      <c r="AJ80" s="48">
        <f t="shared" si="38"/>
        <v>6.1764600000000008E-3</v>
      </c>
      <c r="AK80" s="48">
        <f t="shared" si="39"/>
        <v>5.0300000000000001E-6</v>
      </c>
      <c r="AL80" s="48" t="str">
        <f t="shared" si="40"/>
        <v/>
      </c>
      <c r="AM80" s="51" t="str">
        <f t="shared" si="41"/>
        <v/>
      </c>
      <c r="AN80" s="37">
        <f t="shared" si="42"/>
        <v>0.13053206499999997</v>
      </c>
      <c r="AO80" s="38">
        <f t="shared" si="43"/>
        <v>1.0621799999999999E-4</v>
      </c>
    </row>
    <row r="81" spans="1:41" x14ac:dyDescent="0.25">
      <c r="A81" t="s">
        <v>100</v>
      </c>
      <c r="B81" t="s">
        <v>101</v>
      </c>
      <c r="D81" t="str">
        <f>VLOOKUP(F81,Crossref!$A$17:$B$21,2,FALSE)</f>
        <v>src_05</v>
      </c>
      <c r="E81" t="str">
        <f t="shared" si="23"/>
        <v>E. West RosevilleMar_and_Koenig_0TO17</v>
      </c>
      <c r="F81" s="17" t="s">
        <v>60</v>
      </c>
      <c r="G81" s="17" t="s">
        <v>37</v>
      </c>
      <c r="H81" s="17" t="s">
        <v>5</v>
      </c>
      <c r="I81" s="17" t="s">
        <v>21</v>
      </c>
      <c r="J81" s="37">
        <f>_xlfn.IFNA(VLOOKUP($G81&amp;$A81&amp;$D81,Low2x!$B$2:$K$141,7,FALSE),"")</f>
        <v>0.71763663200000005</v>
      </c>
      <c r="K81" s="36">
        <f>_xlfn.IFNA(VLOOKUP($G81&amp;$A81&amp;$D81,Low2x!$B$2:$K$141,10,FALSE),"")</f>
        <v>2.9873149999999999E-3</v>
      </c>
      <c r="L81" s="34">
        <f>_xlfn.IFNA(VLOOKUP($G81&amp;$B81&amp;$D81,Low2x!$B$2:$K$141,7,FALSE),"")</f>
        <v>4.3979760999999999E-2</v>
      </c>
      <c r="M81" s="35">
        <f>_xlfn.IFNA(VLOOKUP($G81&amp;$B81&amp;$D81,Low2x!$B$2:$K$141,10,FALSE),"")</f>
        <v>1.8307499999999999E-4</v>
      </c>
      <c r="N81" s="34" t="str">
        <f>_xlfn.IFNA(VLOOKUP($G81&amp;$C81&amp;$D81,Low2x!$B$2:$K$141,7,FALSE),"")</f>
        <v/>
      </c>
      <c r="O81" s="38" t="str">
        <f>_xlfn.IFNA(VLOOKUP($G81&amp;$C81&amp;$D81,Low2x!$B$2:$K$141,10,FALSE),"")</f>
        <v/>
      </c>
      <c r="P81" s="37">
        <f>_xlfn.IFNA(VLOOKUP($G81&amp;$A81&amp;$D81,High8x!$B$2:$K$141,7,FALSE),"")</f>
        <v>2.5453936248543099</v>
      </c>
      <c r="Q81" s="35">
        <f>_xlfn.IFNA(VLOOKUP($G81&amp;$A81&amp;$D81,High8x!$B$2:$K$141,10,FALSE),"")</f>
        <v>1.05957427362502E-2</v>
      </c>
      <c r="R81" s="34">
        <f>_xlfn.IFNA(VLOOKUP($G81&amp;$B81&amp;$D81,High8x!$B$2:$K$141,7,FALSE),"")</f>
        <v>0.18414794229887399</v>
      </c>
      <c r="S81" s="35">
        <f>_xlfn.IFNA(VLOOKUP($G81&amp;$B81&amp;$D81,High8x!$B$2:$K$141,10,FALSE),"")</f>
        <v>7.6655500467846295E-4</v>
      </c>
      <c r="T81" s="34" t="str">
        <f>_xlfn.IFNA(VLOOKUP($G81&amp;$C81&amp;$D81,High8x!$B$2:$K$141,7,FALSE),"")</f>
        <v/>
      </c>
      <c r="U81" s="38" t="str">
        <f>_xlfn.IFNA(VLOOKUP($G81&amp;$C81&amp;$D81,High8x!$B$2:$K$141,10,FALSE),"")</f>
        <v/>
      </c>
      <c r="V81" s="37">
        <f t="shared" si="24"/>
        <v>3.7149532375087596E-3</v>
      </c>
      <c r="W81" s="34">
        <f t="shared" si="25"/>
        <v>1.5464284016768698E-5</v>
      </c>
      <c r="X81" s="34">
        <f t="shared" si="26"/>
        <v>2.8489467743673572E-4</v>
      </c>
      <c r="Y81" s="34">
        <f t="shared" si="27"/>
        <v>1.1859349688586646E-6</v>
      </c>
      <c r="Z81" s="34" t="str">
        <f t="shared" si="28"/>
        <v/>
      </c>
      <c r="AA81" s="44" t="str">
        <f t="shared" si="29"/>
        <v/>
      </c>
      <c r="AB81" s="37">
        <f t="shared" si="30"/>
        <v>0.10838430104856345</v>
      </c>
      <c r="AC81" s="34">
        <f t="shared" si="31"/>
        <v>4.5117242124993392E-4</v>
      </c>
      <c r="AD81" s="34">
        <f t="shared" si="32"/>
        <v>-2.7429660996246552E-3</v>
      </c>
      <c r="AE81" s="34">
        <f t="shared" si="33"/>
        <v>-1.1418334892820958E-5</v>
      </c>
      <c r="AF81" s="34" t="str">
        <f t="shared" si="34"/>
        <v/>
      </c>
      <c r="AG81" s="44" t="str">
        <f t="shared" si="35"/>
        <v/>
      </c>
      <c r="AH81" s="46">
        <f t="shared" si="36"/>
        <v>0.71763663200000005</v>
      </c>
      <c r="AI81" s="48">
        <f t="shared" si="37"/>
        <v>2.9873150000000004E-3</v>
      </c>
      <c r="AJ81" s="48">
        <f t="shared" si="38"/>
        <v>4.3979761000000006E-2</v>
      </c>
      <c r="AK81" s="48">
        <f t="shared" si="39"/>
        <v>1.8307500000000002E-4</v>
      </c>
      <c r="AL81" s="48" t="str">
        <f t="shared" si="40"/>
        <v/>
      </c>
      <c r="AM81" s="51" t="str">
        <f t="shared" si="41"/>
        <v/>
      </c>
      <c r="AN81" s="37">
        <f t="shared" si="42"/>
        <v>0.76161639300000006</v>
      </c>
      <c r="AO81" s="38">
        <f t="shared" si="43"/>
        <v>3.1703900000000004E-3</v>
      </c>
    </row>
    <row r="82" spans="1:41" ht="15.75" thickBot="1" x14ac:dyDescent="0.3">
      <c r="A82" t="s">
        <v>100</v>
      </c>
      <c r="B82" t="s">
        <v>101</v>
      </c>
      <c r="D82" t="str">
        <f>VLOOKUP(F82,Crossref!$A$17:$B$21,2,FALSE)</f>
        <v>src_05</v>
      </c>
      <c r="E82" t="str">
        <f t="shared" si="23"/>
        <v>E. West RosevilleMar_and_Koenig_18TO99</v>
      </c>
      <c r="F82" s="17" t="s">
        <v>60</v>
      </c>
      <c r="G82" s="17" t="s">
        <v>38</v>
      </c>
      <c r="H82" s="17" t="s">
        <v>5</v>
      </c>
      <c r="I82" s="17" t="s">
        <v>22</v>
      </c>
      <c r="J82" s="39">
        <f>_xlfn.IFNA(VLOOKUP($G82&amp;$A82&amp;$D82,Low2x!$B$2:$K$141,7,FALSE),"")</f>
        <v>1.2111162090000001</v>
      </c>
      <c r="K82" s="40">
        <f>_xlfn.IFNA(VLOOKUP($G82&amp;$A82&amp;$D82,Low2x!$B$2:$K$141,10,FALSE),"")</f>
        <v>2.1921390000000001E-3</v>
      </c>
      <c r="L82" s="41">
        <f>_xlfn.IFNA(VLOOKUP($G82&amp;$B82&amp;$D82,Low2x!$B$2:$K$141,7,FALSE),"")</f>
        <v>7.1742640999999996E-2</v>
      </c>
      <c r="M82" s="42">
        <f>_xlfn.IFNA(VLOOKUP($G82&amp;$B82&amp;$D82,Low2x!$B$2:$K$141,10,FALSE),"")</f>
        <v>1.2985500000000001E-4</v>
      </c>
      <c r="N82" s="41" t="str">
        <f>_xlfn.IFNA(VLOOKUP($G82&amp;$C82&amp;$D82,Low2x!$B$2:$K$141,7,FALSE),"")</f>
        <v/>
      </c>
      <c r="O82" s="43" t="str">
        <f>_xlfn.IFNA(VLOOKUP($G82&amp;$C82&amp;$D82,Low2x!$B$2:$K$141,10,FALSE),"")</f>
        <v/>
      </c>
      <c r="P82" s="39">
        <f>_xlfn.IFNA(VLOOKUP($G82&amp;$A82&amp;$D82,High8x!$B$2:$K$141,7,FALSE),"")</f>
        <v>4.3020902534192498</v>
      </c>
      <c r="Q82" s="42">
        <f>_xlfn.IFNA(VLOOKUP($G82&amp;$A82&amp;$D82,High8x!$B$2:$K$141,10,FALSE),"")</f>
        <v>7.7868482643822798E-3</v>
      </c>
      <c r="R82" s="41">
        <f>_xlfn.IFNA(VLOOKUP($G82&amp;$B82&amp;$D82,High8x!$B$2:$K$141,7,FALSE),"")</f>
        <v>0.30077617606742602</v>
      </c>
      <c r="S82" s="42">
        <f>_xlfn.IFNA(VLOOKUP($G82&amp;$B82&amp;$D82,High8x!$B$2:$K$141,10,FALSE),"")</f>
        <v>5.4440941649624996E-4</v>
      </c>
      <c r="T82" s="41" t="str">
        <f>_xlfn.IFNA(VLOOKUP($G82&amp;$C82&amp;$D82,High8x!$B$2:$K$141,7,FALSE),"")</f>
        <v/>
      </c>
      <c r="U82" s="43" t="str">
        <f>_xlfn.IFNA(VLOOKUP($G82&amp;$C82&amp;$D82,High8x!$B$2:$K$141,10,FALSE),"")</f>
        <v/>
      </c>
      <c r="V82" s="39">
        <f t="shared" si="24"/>
        <v>6.2824675699578248E-3</v>
      </c>
      <c r="W82" s="41">
        <f t="shared" si="25"/>
        <v>1.1371360293459918E-5</v>
      </c>
      <c r="X82" s="41">
        <f t="shared" si="26"/>
        <v>4.6551531517769514E-4</v>
      </c>
      <c r="Y82" s="41">
        <f t="shared" si="27"/>
        <v>8.4259027743140233E-7</v>
      </c>
      <c r="Z82" s="41" t="str">
        <f t="shared" si="28"/>
        <v/>
      </c>
      <c r="AA82" s="45" t="str">
        <f t="shared" si="29"/>
        <v/>
      </c>
      <c r="AB82" s="39">
        <f t="shared" si="30"/>
        <v>0.18079152752691652</v>
      </c>
      <c r="AC82" s="41">
        <f t="shared" si="31"/>
        <v>3.2723591187257348E-4</v>
      </c>
      <c r="AD82" s="41">
        <f t="shared" si="32"/>
        <v>-4.6018706891419736E-3</v>
      </c>
      <c r="AE82" s="41">
        <f t="shared" si="33"/>
        <v>-8.3298054987500109E-6</v>
      </c>
      <c r="AF82" s="41" t="str">
        <f t="shared" si="34"/>
        <v/>
      </c>
      <c r="AG82" s="45" t="str">
        <f t="shared" si="35"/>
        <v/>
      </c>
      <c r="AH82" s="46">
        <f t="shared" si="36"/>
        <v>1.2111162089999998</v>
      </c>
      <c r="AI82" s="48">
        <f t="shared" si="37"/>
        <v>2.1921390000000001E-3</v>
      </c>
      <c r="AJ82" s="48">
        <f t="shared" si="38"/>
        <v>7.1742641000000024E-2</v>
      </c>
      <c r="AK82" s="48">
        <f t="shared" si="39"/>
        <v>1.2985499999999998E-4</v>
      </c>
      <c r="AL82" s="48" t="str">
        <f t="shared" si="40"/>
        <v/>
      </c>
      <c r="AM82" s="51" t="str">
        <f t="shared" si="41"/>
        <v/>
      </c>
      <c r="AN82" s="39">
        <f t="shared" si="42"/>
        <v>1.2828588499999998</v>
      </c>
      <c r="AO82" s="43">
        <f t="shared" si="43"/>
        <v>2.321994E-3</v>
      </c>
    </row>
    <row r="83" spans="1:41" x14ac:dyDescent="0.25">
      <c r="P83" s="27"/>
    </row>
  </sheetData>
  <sheetProtection algorithmName="SHA-512" hashValue="aBMFSo5bfpBfTIjPAk8wvn5u4FFOVvSWV3kpmGEJB0OtFmfJ3J1KZ64cq7XaTXbrZv5qDnh5E4PyqxbFuwNvIg==" saltValue="ft8BPowV9O2FLdGULLufEA==" spinCount="100000" sheet="1" objects="1" scenarios="1"/>
  <mergeCells count="23">
    <mergeCell ref="G5:H5"/>
    <mergeCell ref="T11:U11"/>
    <mergeCell ref="J11:K11"/>
    <mergeCell ref="L11:M11"/>
    <mergeCell ref="N11:O11"/>
    <mergeCell ref="P11:Q11"/>
    <mergeCell ref="R11:S11"/>
    <mergeCell ref="A12:C12"/>
    <mergeCell ref="J10:O10"/>
    <mergeCell ref="P10:U10"/>
    <mergeCell ref="AN10:AO11"/>
    <mergeCell ref="AH10:AM10"/>
    <mergeCell ref="AH11:AI11"/>
    <mergeCell ref="AJ11:AK11"/>
    <mergeCell ref="AL11:AM11"/>
    <mergeCell ref="V10:AA10"/>
    <mergeCell ref="V11:W11"/>
    <mergeCell ref="X11:Y11"/>
    <mergeCell ref="Z11:AA11"/>
    <mergeCell ref="AB10:AG10"/>
    <mergeCell ref="AB11:AC11"/>
    <mergeCell ref="AD11:AE11"/>
    <mergeCell ref="AF11:AG11"/>
  </mergeCells>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420933-43FB-4D7F-802E-5FF522A4C41C}">
  <dimension ref="A1:K141"/>
  <sheetViews>
    <sheetView workbookViewId="0">
      <selection activeCell="C34" sqref="C34"/>
    </sheetView>
  </sheetViews>
  <sheetFormatPr defaultRowHeight="15" x14ac:dyDescent="0.25"/>
  <cols>
    <col min="1" max="1" width="25.7109375" bestFit="1" customWidth="1"/>
    <col min="2" max="2" width="25.7109375" customWidth="1"/>
    <col min="3" max="3" width="8.28515625" bestFit="1" customWidth="1"/>
    <col min="4" max="4" width="17" bestFit="1" customWidth="1"/>
    <col min="5" max="5" width="22.42578125" bestFit="1" customWidth="1"/>
    <col min="6" max="6" width="57" bestFit="1" customWidth="1"/>
    <col min="7" max="7" width="12" bestFit="1" customWidth="1"/>
    <col min="8" max="8" width="12.7109375" bestFit="1" customWidth="1"/>
    <col min="9" max="10" width="12" bestFit="1" customWidth="1"/>
    <col min="11" max="11" width="14.140625" bestFit="1" customWidth="1"/>
  </cols>
  <sheetData>
    <row r="1" spans="1:11" x14ac:dyDescent="0.25">
      <c r="A1" s="33" t="s">
        <v>61</v>
      </c>
      <c r="B1" s="33" t="s">
        <v>97</v>
      </c>
      <c r="C1" s="33" t="s">
        <v>89</v>
      </c>
      <c r="D1" s="33" t="s">
        <v>90</v>
      </c>
      <c r="E1" s="33" t="s">
        <v>62</v>
      </c>
      <c r="F1" s="33" t="s">
        <v>88</v>
      </c>
      <c r="G1" s="33" t="s">
        <v>63</v>
      </c>
      <c r="H1" s="33" t="s">
        <v>64</v>
      </c>
      <c r="I1" s="33" t="s">
        <v>65</v>
      </c>
      <c r="J1" s="33" t="s">
        <v>66</v>
      </c>
      <c r="K1" s="33" t="s">
        <v>67</v>
      </c>
    </row>
    <row r="2" spans="1:11" x14ac:dyDescent="0.25">
      <c r="A2" t="s">
        <v>68</v>
      </c>
      <c r="B2" t="str">
        <f>E2&amp;C2&amp;D2</f>
        <v>MarPM25Nsrc_01</v>
      </c>
      <c r="C2" t="str">
        <f>LEFT(A2,(FIND("_",A2,1)-1))</f>
        <v>PM25N</v>
      </c>
      <c r="D2" t="str">
        <f t="shared" ref="D2:D11" si="0">RIGHT(A2,FIND("D24hrMean_",A2)-1)</f>
        <v>src_01</v>
      </c>
      <c r="E2" t="s">
        <v>25</v>
      </c>
      <c r="F2" t="str">
        <f>VLOOKUP(E2,Crossref!$A$1:$B$14,2,FALSE)</f>
        <v>Emergency Room Visits, Asthma</v>
      </c>
      <c r="G2">
        <v>15520841.24</v>
      </c>
      <c r="H2">
        <v>0.117604007</v>
      </c>
      <c r="I2">
        <v>0.117604007</v>
      </c>
      <c r="J2">
        <v>79270.95693</v>
      </c>
      <c r="K2">
        <v>1.48357E-4</v>
      </c>
    </row>
    <row r="3" spans="1:11" x14ac:dyDescent="0.25">
      <c r="A3" t="s">
        <v>68</v>
      </c>
      <c r="B3" t="str">
        <f t="shared" ref="B3:B66" si="1">E3&amp;C3&amp;D3</f>
        <v>KrewskiPM25Nsrc_01</v>
      </c>
      <c r="C3" t="str">
        <f t="shared" ref="C3:C66" si="2">LEFT(A3,(FIND("_",A3,1)-1))</f>
        <v>PM25N</v>
      </c>
      <c r="D3" t="str">
        <f t="shared" si="0"/>
        <v>src_01</v>
      </c>
      <c r="E3" t="s">
        <v>26</v>
      </c>
      <c r="F3" t="str">
        <f>VLOOKUP(E3,Crossref!$A$1:$B$14,2,FALSE)</f>
        <v>Mortality, All Cause</v>
      </c>
      <c r="G3">
        <v>9866022.0419999994</v>
      </c>
      <c r="H3">
        <v>0.25062973</v>
      </c>
      <c r="I3">
        <v>0.25062973</v>
      </c>
      <c r="J3">
        <v>184209.65849999999</v>
      </c>
      <c r="K3">
        <v>1.36057E-4</v>
      </c>
    </row>
    <row r="4" spans="1:11" x14ac:dyDescent="0.25">
      <c r="A4" t="s">
        <v>68</v>
      </c>
      <c r="B4" t="str">
        <f t="shared" si="1"/>
        <v>SheppardPM25Nsrc_01</v>
      </c>
      <c r="C4" t="str">
        <f t="shared" si="2"/>
        <v>PM25N</v>
      </c>
      <c r="D4" t="str">
        <f t="shared" si="0"/>
        <v>src_01</v>
      </c>
      <c r="E4" t="s">
        <v>27</v>
      </c>
      <c r="F4" t="str">
        <f>VLOOKUP(E4,Crossref!$A$1:$B$14,2,FALSE)</f>
        <v>Hospital Admissions, Asthma</v>
      </c>
      <c r="G4">
        <v>12420100.699999999</v>
      </c>
      <c r="H4">
        <v>7.4036939999999997E-3</v>
      </c>
      <c r="I4">
        <v>7.4036939999999997E-3</v>
      </c>
      <c r="J4">
        <v>8849.90985</v>
      </c>
      <c r="K4" s="26">
        <v>8.3700000000000002E-5</v>
      </c>
    </row>
    <row r="5" spans="1:11" x14ac:dyDescent="0.25">
      <c r="A5" t="s">
        <v>68</v>
      </c>
      <c r="B5" t="str">
        <f t="shared" si="1"/>
        <v>BellPM25Nsrc_01</v>
      </c>
      <c r="C5" t="str">
        <f t="shared" si="2"/>
        <v>PM25N</v>
      </c>
      <c r="D5" t="str">
        <f t="shared" si="0"/>
        <v>src_01</v>
      </c>
      <c r="E5" t="s">
        <v>28</v>
      </c>
      <c r="F5" t="str">
        <f>VLOOKUP(E5,Crossref!$A$1:$B$14,2,FALSE)</f>
        <v>Hospital Admissions, All Cardiovascular (less Myocardial Infarctions)</v>
      </c>
      <c r="G5">
        <v>3100740.6340000001</v>
      </c>
      <c r="H5">
        <v>1.9778061E-2</v>
      </c>
      <c r="I5">
        <v>1.9778061E-2</v>
      </c>
      <c r="J5">
        <v>105128.1398</v>
      </c>
      <c r="K5" s="26">
        <v>1.88E-5</v>
      </c>
    </row>
    <row r="6" spans="1:11" x14ac:dyDescent="0.25">
      <c r="A6" t="s">
        <v>68</v>
      </c>
      <c r="B6" t="str">
        <f t="shared" si="1"/>
        <v>Zanobetti_18TO24PM25Nsrc_01</v>
      </c>
      <c r="C6" t="str">
        <f t="shared" si="2"/>
        <v>PM25N</v>
      </c>
      <c r="D6" t="str">
        <f t="shared" si="0"/>
        <v>src_01</v>
      </c>
      <c r="E6" t="s">
        <v>30</v>
      </c>
      <c r="F6" t="str">
        <f>VLOOKUP(E6,Crossref!$A$1:$B$14,2,FALSE)</f>
        <v>Acute Myocardial Infarction, Nonfatal</v>
      </c>
      <c r="G6">
        <v>1225390.2320000001</v>
      </c>
      <c r="H6" s="26">
        <v>1.03E-5</v>
      </c>
      <c r="I6" s="26">
        <v>1.03E-5</v>
      </c>
      <c r="J6">
        <v>17.355196970000001</v>
      </c>
      <c r="K6" s="26">
        <v>5.9500000000000003E-5</v>
      </c>
    </row>
    <row r="7" spans="1:11" x14ac:dyDescent="0.25">
      <c r="A7" t="s">
        <v>68</v>
      </c>
      <c r="B7" t="str">
        <f t="shared" si="1"/>
        <v>Zanobetti_25TO44PM25Nsrc_01</v>
      </c>
      <c r="C7" t="str">
        <f t="shared" si="2"/>
        <v>PM25N</v>
      </c>
      <c r="D7" t="str">
        <f t="shared" si="0"/>
        <v>src_01</v>
      </c>
      <c r="E7" t="s">
        <v>31</v>
      </c>
      <c r="F7" t="str">
        <f>VLOOKUP(E7,Crossref!$A$1:$B$14,2,FALSE)</f>
        <v>Acute Myocardial Infarction, Nonfatal</v>
      </c>
      <c r="G7">
        <v>4163180.6159999999</v>
      </c>
      <c r="H7">
        <v>8.1397299999999995E-4</v>
      </c>
      <c r="I7">
        <v>8.1397299999999995E-4</v>
      </c>
      <c r="J7">
        <v>1120.8064099999999</v>
      </c>
      <c r="K7" s="26">
        <v>7.2600000000000003E-5</v>
      </c>
    </row>
    <row r="8" spans="1:11" x14ac:dyDescent="0.25">
      <c r="A8" t="s">
        <v>68</v>
      </c>
      <c r="B8" t="str">
        <f t="shared" si="1"/>
        <v>Zanobetti_45TO54PM25Nsrc_01</v>
      </c>
      <c r="C8" t="str">
        <f t="shared" si="2"/>
        <v>PM25N</v>
      </c>
      <c r="D8" t="str">
        <f t="shared" si="0"/>
        <v>src_01</v>
      </c>
      <c r="E8" t="s">
        <v>32</v>
      </c>
      <c r="F8" t="str">
        <f>VLOOKUP(E8,Crossref!$A$1:$B$14,2,FALSE)</f>
        <v>Acute Myocardial Infarction, Nonfatal</v>
      </c>
      <c r="G8">
        <v>1978991.38</v>
      </c>
      <c r="H8">
        <v>1.932413E-3</v>
      </c>
      <c r="I8">
        <v>1.932413E-3</v>
      </c>
      <c r="J8">
        <v>2870.8332780000001</v>
      </c>
      <c r="K8" s="26">
        <v>6.7299999999999996E-5</v>
      </c>
    </row>
    <row r="9" spans="1:11" x14ac:dyDescent="0.25">
      <c r="A9" t="s">
        <v>68</v>
      </c>
      <c r="B9" t="str">
        <f t="shared" si="1"/>
        <v>Zanobetti_55TO64PM25Nsrc_01</v>
      </c>
      <c r="C9" t="str">
        <f t="shared" si="2"/>
        <v>PM25N</v>
      </c>
      <c r="D9" t="str">
        <f t="shared" si="0"/>
        <v>src_01</v>
      </c>
      <c r="E9" t="s">
        <v>33</v>
      </c>
      <c r="F9" t="str">
        <f>VLOOKUP(E9,Crossref!$A$1:$B$14,2,FALSE)</f>
        <v>Acute Myocardial Infarction, Nonfatal</v>
      </c>
      <c r="G9">
        <v>1638811.2609999999</v>
      </c>
      <c r="H9">
        <v>3.1976600000000002E-3</v>
      </c>
      <c r="I9">
        <v>3.1976600000000002E-3</v>
      </c>
      <c r="J9">
        <v>4823.971673</v>
      </c>
      <c r="K9" s="26">
        <v>6.6299999999999999E-5</v>
      </c>
    </row>
    <row r="10" spans="1:11" x14ac:dyDescent="0.25">
      <c r="A10" t="s">
        <v>68</v>
      </c>
      <c r="B10" t="str">
        <f t="shared" si="1"/>
        <v>Zanobetti_65TO99PM25Nsrc_01</v>
      </c>
      <c r="C10" t="str">
        <f t="shared" si="2"/>
        <v>PM25N</v>
      </c>
      <c r="D10" t="str">
        <f t="shared" si="0"/>
        <v>src_01</v>
      </c>
      <c r="E10" t="s">
        <v>34</v>
      </c>
      <c r="F10" t="str">
        <f>VLOOKUP(E10,Crossref!$A$1:$B$14,2,FALSE)</f>
        <v>Acute Myocardial Infarction, Nonfatal</v>
      </c>
      <c r="G10">
        <v>3100740.6340000001</v>
      </c>
      <c r="H10">
        <v>1.2175517E-2</v>
      </c>
      <c r="I10">
        <v>1.2175517E-2</v>
      </c>
      <c r="J10">
        <v>20347.305820000001</v>
      </c>
      <c r="K10" s="26">
        <v>5.9799999999999997E-5</v>
      </c>
    </row>
    <row r="11" spans="1:11" x14ac:dyDescent="0.25">
      <c r="A11" t="s">
        <v>68</v>
      </c>
      <c r="B11" t="str">
        <f t="shared" si="1"/>
        <v>Zanobetti_HAPM25Nsrc_01</v>
      </c>
      <c r="C11" t="str">
        <f t="shared" si="2"/>
        <v>PM25N</v>
      </c>
      <c r="D11" t="str">
        <f t="shared" si="0"/>
        <v>src_01</v>
      </c>
      <c r="E11" t="s">
        <v>29</v>
      </c>
      <c r="F11" t="str">
        <f>VLOOKUP(E11,Crossref!$A$1:$B$14,2,FALSE)</f>
        <v>Hospital Admissions, All Respiratory</v>
      </c>
      <c r="G11">
        <v>3100740.6340000001</v>
      </c>
      <c r="H11">
        <v>4.0233168999999999E-2</v>
      </c>
      <c r="I11">
        <v>4.0233168999999999E-2</v>
      </c>
      <c r="J11">
        <v>90362.520199999999</v>
      </c>
      <c r="K11" s="26">
        <v>4.4499999999999997E-5</v>
      </c>
    </row>
    <row r="12" spans="1:11" x14ac:dyDescent="0.25">
      <c r="A12" t="s">
        <v>69</v>
      </c>
      <c r="B12" t="str">
        <f t="shared" si="1"/>
        <v>MarPM25PMsrc_01</v>
      </c>
      <c r="C12" t="str">
        <f t="shared" si="2"/>
        <v>PM25PM</v>
      </c>
      <c r="D12" t="str">
        <f t="shared" ref="D12:D21" si="3">RIGHT(A12,FIND("D24hrMean_",A12)-2)</f>
        <v>src_01</v>
      </c>
      <c r="E12" t="s">
        <v>25</v>
      </c>
      <c r="F12" t="str">
        <f>VLOOKUP(E12,Crossref!$A$1:$B$14,2,FALSE)</f>
        <v>Emergency Room Visits, Asthma</v>
      </c>
      <c r="G12">
        <v>15520841.24</v>
      </c>
      <c r="H12">
        <v>2.0795943559999999</v>
      </c>
      <c r="I12">
        <v>2.0795943559999999</v>
      </c>
      <c r="J12">
        <v>79270.95693</v>
      </c>
      <c r="K12">
        <v>2.6234000000000001E-3</v>
      </c>
    </row>
    <row r="13" spans="1:11" x14ac:dyDescent="0.25">
      <c r="A13" t="s">
        <v>69</v>
      </c>
      <c r="B13" t="str">
        <f t="shared" si="1"/>
        <v>KrewskiPM25PMsrc_01</v>
      </c>
      <c r="C13" t="str">
        <f t="shared" si="2"/>
        <v>PM25PM</v>
      </c>
      <c r="D13" t="str">
        <f t="shared" si="3"/>
        <v>src_01</v>
      </c>
      <c r="E13" t="s">
        <v>26</v>
      </c>
      <c r="F13" t="str">
        <f>VLOOKUP(E13,Crossref!$A$1:$B$14,2,FALSE)</f>
        <v>Mortality, All Cause</v>
      </c>
      <c r="G13">
        <v>9866022.0419999994</v>
      </c>
      <c r="H13">
        <v>5.2519130609999998</v>
      </c>
      <c r="I13">
        <v>5.2519130609999998</v>
      </c>
      <c r="J13">
        <v>184209.65849999999</v>
      </c>
      <c r="K13">
        <v>2.8510520000000002E-3</v>
      </c>
    </row>
    <row r="14" spans="1:11" x14ac:dyDescent="0.25">
      <c r="A14" t="s">
        <v>69</v>
      </c>
      <c r="B14" t="str">
        <f t="shared" si="1"/>
        <v>SheppardPM25PMsrc_01</v>
      </c>
      <c r="C14" t="str">
        <f t="shared" si="2"/>
        <v>PM25PM</v>
      </c>
      <c r="D14" t="str">
        <f t="shared" si="3"/>
        <v>src_01</v>
      </c>
      <c r="E14" t="s">
        <v>27</v>
      </c>
      <c r="F14" t="str">
        <f>VLOOKUP(E14,Crossref!$A$1:$B$14,2,FALSE)</f>
        <v>Hospital Admissions, Asthma</v>
      </c>
      <c r="G14">
        <v>12420100.699999999</v>
      </c>
      <c r="H14">
        <v>0.13331509</v>
      </c>
      <c r="I14">
        <v>0.13331509</v>
      </c>
      <c r="J14">
        <v>8849.90985</v>
      </c>
      <c r="K14">
        <v>1.5064010000000001E-3</v>
      </c>
    </row>
    <row r="15" spans="1:11" x14ac:dyDescent="0.25">
      <c r="A15" t="s">
        <v>69</v>
      </c>
      <c r="B15" t="str">
        <f t="shared" si="1"/>
        <v>BellPM25PMsrc_01</v>
      </c>
      <c r="C15" t="str">
        <f t="shared" si="2"/>
        <v>PM25PM</v>
      </c>
      <c r="D15" t="str">
        <f t="shared" si="3"/>
        <v>src_01</v>
      </c>
      <c r="E15" t="s">
        <v>28</v>
      </c>
      <c r="F15" t="str">
        <f>VLOOKUP(E15,Crossref!$A$1:$B$14,2,FALSE)</f>
        <v>Hospital Admissions, All Cardiovascular (less Myocardial Infarctions)</v>
      </c>
      <c r="G15">
        <v>3100740.6340000001</v>
      </c>
      <c r="H15">
        <v>0.37115653100000001</v>
      </c>
      <c r="I15">
        <v>0.37115653100000001</v>
      </c>
      <c r="J15">
        <v>105128.1398</v>
      </c>
      <c r="K15">
        <v>3.5305200000000002E-4</v>
      </c>
    </row>
    <row r="16" spans="1:11" x14ac:dyDescent="0.25">
      <c r="A16" t="s">
        <v>69</v>
      </c>
      <c r="B16" t="str">
        <f t="shared" si="1"/>
        <v>Zanobetti_18TO24PM25PMsrc_01</v>
      </c>
      <c r="C16" t="str">
        <f t="shared" si="2"/>
        <v>PM25PM</v>
      </c>
      <c r="D16" t="str">
        <f t="shared" si="3"/>
        <v>src_01</v>
      </c>
      <c r="E16" t="s">
        <v>30</v>
      </c>
      <c r="F16" t="str">
        <f>VLOOKUP(E16,Crossref!$A$1:$B$14,2,FALSE)</f>
        <v>Acute Myocardial Infarction, Nonfatal</v>
      </c>
      <c r="G16">
        <v>1225390.2320000001</v>
      </c>
      <c r="H16">
        <v>1.89922E-4</v>
      </c>
      <c r="I16">
        <v>1.89922E-4</v>
      </c>
      <c r="J16">
        <v>17.355196970000001</v>
      </c>
      <c r="K16">
        <v>1.094324E-3</v>
      </c>
    </row>
    <row r="17" spans="1:11" x14ac:dyDescent="0.25">
      <c r="A17" t="s">
        <v>69</v>
      </c>
      <c r="B17" t="str">
        <f t="shared" si="1"/>
        <v>Zanobetti_25TO44PM25PMsrc_01</v>
      </c>
      <c r="C17" t="str">
        <f t="shared" si="2"/>
        <v>PM25PM</v>
      </c>
      <c r="D17" t="str">
        <f t="shared" si="3"/>
        <v>src_01</v>
      </c>
      <c r="E17" t="s">
        <v>31</v>
      </c>
      <c r="F17" t="str">
        <f>VLOOKUP(E17,Crossref!$A$1:$B$14,2,FALSE)</f>
        <v>Acute Myocardial Infarction, Nonfatal</v>
      </c>
      <c r="G17">
        <v>4163180.6159999999</v>
      </c>
      <c r="H17">
        <v>1.6042548E-2</v>
      </c>
      <c r="I17">
        <v>1.6042548E-2</v>
      </c>
      <c r="J17">
        <v>1120.8064099999999</v>
      </c>
      <c r="K17">
        <v>1.4313399999999999E-3</v>
      </c>
    </row>
    <row r="18" spans="1:11" x14ac:dyDescent="0.25">
      <c r="A18" t="s">
        <v>69</v>
      </c>
      <c r="B18" t="str">
        <f t="shared" si="1"/>
        <v>Zanobetti_45TO54PM25PMsrc_01</v>
      </c>
      <c r="C18" t="str">
        <f t="shared" si="2"/>
        <v>PM25PM</v>
      </c>
      <c r="D18" t="str">
        <f t="shared" si="3"/>
        <v>src_01</v>
      </c>
      <c r="E18" t="s">
        <v>32</v>
      </c>
      <c r="F18" t="str">
        <f>VLOOKUP(E18,Crossref!$A$1:$B$14,2,FALSE)</f>
        <v>Acute Myocardial Infarction, Nonfatal</v>
      </c>
      <c r="G18">
        <v>1978991.38</v>
      </c>
      <c r="H18">
        <v>3.5936930999999998E-2</v>
      </c>
      <c r="I18">
        <v>3.5936930999999998E-2</v>
      </c>
      <c r="J18">
        <v>2870.8332780000001</v>
      </c>
      <c r="K18">
        <v>1.2517940000000001E-3</v>
      </c>
    </row>
    <row r="19" spans="1:11" x14ac:dyDescent="0.25">
      <c r="A19" t="s">
        <v>69</v>
      </c>
      <c r="B19" t="str">
        <f t="shared" si="1"/>
        <v>Zanobetti_55TO64PM25PMsrc_01</v>
      </c>
      <c r="C19" t="str">
        <f t="shared" si="2"/>
        <v>PM25PM</v>
      </c>
      <c r="D19" t="str">
        <f t="shared" si="3"/>
        <v>src_01</v>
      </c>
      <c r="E19" t="s">
        <v>33</v>
      </c>
      <c r="F19" t="str">
        <f>VLOOKUP(E19,Crossref!$A$1:$B$14,2,FALSE)</f>
        <v>Acute Myocardial Infarction, Nonfatal</v>
      </c>
      <c r="G19">
        <v>1638811.2609999999</v>
      </c>
      <c r="H19">
        <v>6.1131531000000003E-2</v>
      </c>
      <c r="I19">
        <v>6.1131531000000003E-2</v>
      </c>
      <c r="J19">
        <v>4823.971673</v>
      </c>
      <c r="K19">
        <v>1.267245E-3</v>
      </c>
    </row>
    <row r="20" spans="1:11" x14ac:dyDescent="0.25">
      <c r="A20" t="s">
        <v>69</v>
      </c>
      <c r="B20" t="str">
        <f t="shared" si="1"/>
        <v>Zanobetti_65TO99PM25PMsrc_01</v>
      </c>
      <c r="C20" t="str">
        <f t="shared" si="2"/>
        <v>PM25PM</v>
      </c>
      <c r="D20" t="str">
        <f t="shared" si="3"/>
        <v>src_01</v>
      </c>
      <c r="E20" t="s">
        <v>34</v>
      </c>
      <c r="F20" t="str">
        <f>VLOOKUP(E20,Crossref!$A$1:$B$14,2,FALSE)</f>
        <v>Acute Myocardial Infarction, Nonfatal</v>
      </c>
      <c r="G20">
        <v>3100740.6340000001</v>
      </c>
      <c r="H20">
        <v>0.23856689</v>
      </c>
      <c r="I20">
        <v>0.23856689</v>
      </c>
      <c r="J20">
        <v>20347.305820000001</v>
      </c>
      <c r="K20">
        <v>1.172474E-3</v>
      </c>
    </row>
    <row r="21" spans="1:11" x14ac:dyDescent="0.25">
      <c r="A21" t="s">
        <v>69</v>
      </c>
      <c r="B21" t="str">
        <f t="shared" si="1"/>
        <v>Zanobetti_HAPM25PMsrc_01</v>
      </c>
      <c r="C21" t="str">
        <f t="shared" si="2"/>
        <v>PM25PM</v>
      </c>
      <c r="D21" t="str">
        <f t="shared" si="3"/>
        <v>src_01</v>
      </c>
      <c r="E21" t="s">
        <v>29</v>
      </c>
      <c r="F21" t="str">
        <f>VLOOKUP(E21,Crossref!$A$1:$B$14,2,FALSE)</f>
        <v>Hospital Admissions, All Respiratory</v>
      </c>
      <c r="G21">
        <v>3100740.6340000001</v>
      </c>
      <c r="H21">
        <v>0.73117052500000002</v>
      </c>
      <c r="I21">
        <v>0.73117052500000002</v>
      </c>
      <c r="J21">
        <v>90362.520199999999</v>
      </c>
      <c r="K21">
        <v>8.0915200000000005E-4</v>
      </c>
    </row>
    <row r="22" spans="1:11" x14ac:dyDescent="0.25">
      <c r="A22" t="s">
        <v>70</v>
      </c>
      <c r="B22" t="str">
        <f t="shared" si="1"/>
        <v>MarPM25Nsrc_02</v>
      </c>
      <c r="C22" t="str">
        <f t="shared" si="2"/>
        <v>PM25N</v>
      </c>
      <c r="D22" t="str">
        <f t="shared" ref="D22:D31" si="4">RIGHT(A22,FIND("D24hrMean_",A22)-1)</f>
        <v>src_02</v>
      </c>
      <c r="E22" t="s">
        <v>25</v>
      </c>
      <c r="F22" t="str">
        <f>VLOOKUP(E22,Crossref!$A$1:$B$14,2,FALSE)</f>
        <v>Emergency Room Visits, Asthma</v>
      </c>
      <c r="G22">
        <v>15520841.24</v>
      </c>
      <c r="H22">
        <v>9.8203937000000005E-2</v>
      </c>
      <c r="I22">
        <v>9.8203937000000005E-2</v>
      </c>
      <c r="J22">
        <v>79270.95693</v>
      </c>
      <c r="K22">
        <v>1.2388399999999999E-4</v>
      </c>
    </row>
    <row r="23" spans="1:11" x14ac:dyDescent="0.25">
      <c r="A23" t="s">
        <v>70</v>
      </c>
      <c r="B23" t="str">
        <f t="shared" si="1"/>
        <v>KrewskiPM25Nsrc_02</v>
      </c>
      <c r="C23" t="str">
        <f t="shared" si="2"/>
        <v>PM25N</v>
      </c>
      <c r="D23" t="str">
        <f t="shared" si="4"/>
        <v>src_02</v>
      </c>
      <c r="E23" t="s">
        <v>26</v>
      </c>
      <c r="F23" t="str">
        <f>VLOOKUP(E23,Crossref!$A$1:$B$14,2,FALSE)</f>
        <v>Mortality, All Cause</v>
      </c>
      <c r="G23">
        <v>9866022.0419999994</v>
      </c>
      <c r="H23">
        <v>0.23075135399999999</v>
      </c>
      <c r="I23">
        <v>0.23075135399999999</v>
      </c>
      <c r="J23">
        <v>184209.65849999999</v>
      </c>
      <c r="K23">
        <v>1.2526599999999999E-4</v>
      </c>
    </row>
    <row r="24" spans="1:11" x14ac:dyDescent="0.25">
      <c r="A24" t="s">
        <v>70</v>
      </c>
      <c r="B24" t="str">
        <f t="shared" si="1"/>
        <v>SheppardPM25Nsrc_02</v>
      </c>
      <c r="C24" t="str">
        <f t="shared" si="2"/>
        <v>PM25N</v>
      </c>
      <c r="D24" t="str">
        <f t="shared" si="4"/>
        <v>src_02</v>
      </c>
      <c r="E24" t="s">
        <v>27</v>
      </c>
      <c r="F24" t="str">
        <f>VLOOKUP(E24,Crossref!$A$1:$B$14,2,FALSE)</f>
        <v>Hospital Admissions, Asthma</v>
      </c>
      <c r="G24">
        <v>12420100.699999999</v>
      </c>
      <c r="H24">
        <v>6.2204770000000003E-3</v>
      </c>
      <c r="I24">
        <v>6.2204770000000003E-3</v>
      </c>
      <c r="J24">
        <v>8849.90985</v>
      </c>
      <c r="K24" s="26">
        <v>7.0300000000000001E-5</v>
      </c>
    </row>
    <row r="25" spans="1:11" x14ac:dyDescent="0.25">
      <c r="A25" t="s">
        <v>70</v>
      </c>
      <c r="B25" t="str">
        <f t="shared" si="1"/>
        <v>BellPM25Nsrc_02</v>
      </c>
      <c r="C25" t="str">
        <f t="shared" si="2"/>
        <v>PM25N</v>
      </c>
      <c r="D25" t="str">
        <f t="shared" si="4"/>
        <v>src_02</v>
      </c>
      <c r="E25" t="s">
        <v>28</v>
      </c>
      <c r="F25" t="str">
        <f>VLOOKUP(E25,Crossref!$A$1:$B$14,2,FALSE)</f>
        <v>Hospital Admissions, All Cardiovascular (less Myocardial Infarctions)</v>
      </c>
      <c r="G25">
        <v>3100740.6340000001</v>
      </c>
      <c r="H25">
        <v>1.8578627E-2</v>
      </c>
      <c r="I25">
        <v>1.8578627E-2</v>
      </c>
      <c r="J25">
        <v>105128.1398</v>
      </c>
      <c r="K25" s="26">
        <v>1.77E-5</v>
      </c>
    </row>
    <row r="26" spans="1:11" x14ac:dyDescent="0.25">
      <c r="A26" t="s">
        <v>70</v>
      </c>
      <c r="B26" t="str">
        <f t="shared" si="1"/>
        <v>Zanobetti_18TO24PM25Nsrc_02</v>
      </c>
      <c r="C26" t="str">
        <f t="shared" si="2"/>
        <v>PM25N</v>
      </c>
      <c r="D26" t="str">
        <f t="shared" si="4"/>
        <v>src_02</v>
      </c>
      <c r="E26" t="s">
        <v>30</v>
      </c>
      <c r="F26" t="str">
        <f>VLOOKUP(E26,Crossref!$A$1:$B$14,2,FALSE)</f>
        <v>Acute Myocardial Infarction, Nonfatal</v>
      </c>
      <c r="G26">
        <v>1225390.2320000001</v>
      </c>
      <c r="H26" s="26">
        <v>8.4100000000000008E-6</v>
      </c>
      <c r="I26" s="26">
        <v>8.4100000000000008E-6</v>
      </c>
      <c r="J26">
        <v>17.355196970000001</v>
      </c>
      <c r="K26" s="26">
        <v>4.8399999999999997E-5</v>
      </c>
    </row>
    <row r="27" spans="1:11" x14ac:dyDescent="0.25">
      <c r="A27" t="s">
        <v>70</v>
      </c>
      <c r="B27" t="str">
        <f t="shared" si="1"/>
        <v>Zanobetti_25TO44PM25Nsrc_02</v>
      </c>
      <c r="C27" t="str">
        <f t="shared" si="2"/>
        <v>PM25N</v>
      </c>
      <c r="D27" t="str">
        <f t="shared" si="4"/>
        <v>src_02</v>
      </c>
      <c r="E27" t="s">
        <v>31</v>
      </c>
      <c r="F27" t="str">
        <f>VLOOKUP(E27,Crossref!$A$1:$B$14,2,FALSE)</f>
        <v>Acute Myocardial Infarction, Nonfatal</v>
      </c>
      <c r="G27">
        <v>4163180.6159999999</v>
      </c>
      <c r="H27">
        <v>6.9039199999999996E-4</v>
      </c>
      <c r="I27">
        <v>6.9039199999999996E-4</v>
      </c>
      <c r="J27">
        <v>1120.8064099999999</v>
      </c>
      <c r="K27" s="26">
        <v>6.1600000000000007E-5</v>
      </c>
    </row>
    <row r="28" spans="1:11" x14ac:dyDescent="0.25">
      <c r="A28" t="s">
        <v>70</v>
      </c>
      <c r="B28" t="str">
        <f t="shared" si="1"/>
        <v>Zanobetti_45TO54PM25Nsrc_02</v>
      </c>
      <c r="C28" t="str">
        <f t="shared" si="2"/>
        <v>PM25N</v>
      </c>
      <c r="D28" t="str">
        <f t="shared" si="4"/>
        <v>src_02</v>
      </c>
      <c r="E28" t="s">
        <v>32</v>
      </c>
      <c r="F28" t="str">
        <f>VLOOKUP(E28,Crossref!$A$1:$B$14,2,FALSE)</f>
        <v>Acute Myocardial Infarction, Nonfatal</v>
      </c>
      <c r="G28">
        <v>1978991.38</v>
      </c>
      <c r="H28">
        <v>1.7128449999999999E-3</v>
      </c>
      <c r="I28">
        <v>1.7128449999999999E-3</v>
      </c>
      <c r="J28">
        <v>2870.8332780000001</v>
      </c>
      <c r="K28" s="26">
        <v>5.9700000000000001E-5</v>
      </c>
    </row>
    <row r="29" spans="1:11" x14ac:dyDescent="0.25">
      <c r="A29" t="s">
        <v>70</v>
      </c>
      <c r="B29" t="str">
        <f t="shared" si="1"/>
        <v>Zanobetti_55TO64PM25Nsrc_02</v>
      </c>
      <c r="C29" t="str">
        <f t="shared" si="2"/>
        <v>PM25N</v>
      </c>
      <c r="D29" t="str">
        <f t="shared" si="4"/>
        <v>src_02</v>
      </c>
      <c r="E29" t="s">
        <v>33</v>
      </c>
      <c r="F29" t="str">
        <f>VLOOKUP(E29,Crossref!$A$1:$B$14,2,FALSE)</f>
        <v>Acute Myocardial Infarction, Nonfatal</v>
      </c>
      <c r="G29">
        <v>1638811.2609999999</v>
      </c>
      <c r="H29">
        <v>2.7992450000000001E-3</v>
      </c>
      <c r="I29">
        <v>2.7992450000000001E-3</v>
      </c>
      <c r="J29">
        <v>4823.971673</v>
      </c>
      <c r="K29" s="26">
        <v>5.8E-5</v>
      </c>
    </row>
    <row r="30" spans="1:11" x14ac:dyDescent="0.25">
      <c r="A30" t="s">
        <v>70</v>
      </c>
      <c r="B30" t="str">
        <f t="shared" si="1"/>
        <v>Zanobetti_65TO99PM25Nsrc_02</v>
      </c>
      <c r="C30" t="str">
        <f t="shared" si="2"/>
        <v>PM25N</v>
      </c>
      <c r="D30" t="str">
        <f t="shared" si="4"/>
        <v>src_02</v>
      </c>
      <c r="E30" t="s">
        <v>34</v>
      </c>
      <c r="F30" t="str">
        <f>VLOOKUP(E30,Crossref!$A$1:$B$14,2,FALSE)</f>
        <v>Acute Myocardial Infarction, Nonfatal</v>
      </c>
      <c r="G30">
        <v>3100740.6340000001</v>
      </c>
      <c r="H30">
        <v>1.1461673E-2</v>
      </c>
      <c r="I30">
        <v>1.1461673E-2</v>
      </c>
      <c r="J30">
        <v>20347.305820000001</v>
      </c>
      <c r="K30" s="26">
        <v>5.63E-5</v>
      </c>
    </row>
    <row r="31" spans="1:11" x14ac:dyDescent="0.25">
      <c r="A31" t="s">
        <v>70</v>
      </c>
      <c r="B31" t="str">
        <f t="shared" si="1"/>
        <v>Zanobetti_HAPM25Nsrc_02</v>
      </c>
      <c r="C31" t="str">
        <f t="shared" si="2"/>
        <v>PM25N</v>
      </c>
      <c r="D31" t="str">
        <f t="shared" si="4"/>
        <v>src_02</v>
      </c>
      <c r="E31" t="s">
        <v>29</v>
      </c>
      <c r="F31" t="str">
        <f>VLOOKUP(E31,Crossref!$A$1:$B$14,2,FALSE)</f>
        <v>Hospital Admissions, All Respiratory</v>
      </c>
      <c r="G31">
        <v>3100740.6340000001</v>
      </c>
      <c r="H31">
        <v>3.6422111E-2</v>
      </c>
      <c r="I31">
        <v>3.6422111E-2</v>
      </c>
      <c r="J31">
        <v>90362.520199999999</v>
      </c>
      <c r="K31" s="26">
        <v>4.0299999999999997E-5</v>
      </c>
    </row>
    <row r="32" spans="1:11" x14ac:dyDescent="0.25">
      <c r="A32" t="s">
        <v>71</v>
      </c>
      <c r="B32" t="str">
        <f t="shared" si="1"/>
        <v>MarPM25PMsrc_02</v>
      </c>
      <c r="C32" t="str">
        <f t="shared" si="2"/>
        <v>PM25PM</v>
      </c>
      <c r="D32" t="str">
        <f>RIGHT(A32,FIND("D24hrMean_",A32)-2)</f>
        <v>src_02</v>
      </c>
      <c r="E32" t="s">
        <v>25</v>
      </c>
      <c r="F32" t="str">
        <f>VLOOKUP(E32,Crossref!$A$1:$B$14,2,FALSE)</f>
        <v>Emergency Room Visits, Asthma</v>
      </c>
      <c r="G32">
        <v>15520841.24</v>
      </c>
      <c r="H32">
        <v>1.7569722860000001</v>
      </c>
      <c r="I32">
        <v>1.7569722860000001</v>
      </c>
      <c r="J32">
        <v>79270.95693</v>
      </c>
      <c r="K32">
        <v>2.2164139999999999E-3</v>
      </c>
    </row>
    <row r="33" spans="1:11" x14ac:dyDescent="0.25">
      <c r="A33" t="s">
        <v>71</v>
      </c>
      <c r="B33" t="str">
        <f t="shared" si="1"/>
        <v>KrewskiPM25PMsrc_02</v>
      </c>
      <c r="C33" t="str">
        <f t="shared" si="2"/>
        <v>PM25PM</v>
      </c>
      <c r="D33" t="str">
        <f t="shared" ref="D33:D41" si="5">RIGHT(A33,FIND("D24hrMean_",A33)-2)</f>
        <v>src_02</v>
      </c>
      <c r="E33" t="s">
        <v>26</v>
      </c>
      <c r="F33" t="str">
        <f>VLOOKUP(E33,Crossref!$A$1:$B$14,2,FALSE)</f>
        <v>Mortality, All Cause</v>
      </c>
      <c r="G33">
        <v>9866022.0419999994</v>
      </c>
      <c r="H33">
        <v>4.4816154690000003</v>
      </c>
      <c r="I33">
        <v>4.4816154690000003</v>
      </c>
      <c r="J33">
        <v>184209.65849999999</v>
      </c>
      <c r="K33">
        <v>2.4328879999999998E-3</v>
      </c>
    </row>
    <row r="34" spans="1:11" x14ac:dyDescent="0.25">
      <c r="A34" t="s">
        <v>71</v>
      </c>
      <c r="B34" t="str">
        <f t="shared" si="1"/>
        <v>SheppardPM25PMsrc_02</v>
      </c>
      <c r="C34" t="str">
        <f t="shared" si="2"/>
        <v>PM25PM</v>
      </c>
      <c r="D34" t="str">
        <f t="shared" si="5"/>
        <v>src_02</v>
      </c>
      <c r="E34" t="s">
        <v>27</v>
      </c>
      <c r="F34" t="str">
        <f>VLOOKUP(E34,Crossref!$A$1:$B$14,2,FALSE)</f>
        <v>Hospital Admissions, Asthma</v>
      </c>
      <c r="G34">
        <v>12420100.699999999</v>
      </c>
      <c r="H34">
        <v>0.112281036</v>
      </c>
      <c r="I34">
        <v>0.112281036</v>
      </c>
      <c r="J34">
        <v>8849.90985</v>
      </c>
      <c r="K34">
        <v>1.2687250000000001E-3</v>
      </c>
    </row>
    <row r="35" spans="1:11" x14ac:dyDescent="0.25">
      <c r="A35" t="s">
        <v>71</v>
      </c>
      <c r="B35" t="str">
        <f t="shared" si="1"/>
        <v>BellPM25PMsrc_02</v>
      </c>
      <c r="C35" t="str">
        <f t="shared" si="2"/>
        <v>PM25PM</v>
      </c>
      <c r="D35" t="str">
        <f t="shared" si="5"/>
        <v>src_02</v>
      </c>
      <c r="E35" t="s">
        <v>28</v>
      </c>
      <c r="F35" t="str">
        <f>VLOOKUP(E35,Crossref!$A$1:$B$14,2,FALSE)</f>
        <v>Hospital Admissions, All Cardiovascular (less Myocardial Infarctions)</v>
      </c>
      <c r="G35">
        <v>3100740.6340000001</v>
      </c>
      <c r="H35">
        <v>0.37892710600000001</v>
      </c>
      <c r="I35">
        <v>0.37892710600000001</v>
      </c>
      <c r="J35">
        <v>105128.1398</v>
      </c>
      <c r="K35">
        <v>3.60443E-4</v>
      </c>
    </row>
    <row r="36" spans="1:11" x14ac:dyDescent="0.25">
      <c r="A36" t="s">
        <v>71</v>
      </c>
      <c r="B36" t="str">
        <f t="shared" si="1"/>
        <v>Zanobetti_18TO24PM25PMsrc_02</v>
      </c>
      <c r="C36" t="str">
        <f t="shared" si="2"/>
        <v>PM25PM</v>
      </c>
      <c r="D36" t="str">
        <f t="shared" si="5"/>
        <v>src_02</v>
      </c>
      <c r="E36" t="s">
        <v>30</v>
      </c>
      <c r="F36" t="str">
        <f>VLOOKUP(E36,Crossref!$A$1:$B$14,2,FALSE)</f>
        <v>Acute Myocardial Infarction, Nonfatal</v>
      </c>
      <c r="G36">
        <v>1225390.2320000001</v>
      </c>
      <c r="H36">
        <v>1.44079E-4</v>
      </c>
      <c r="I36">
        <v>1.44079E-4</v>
      </c>
      <c r="J36">
        <v>17.355196970000001</v>
      </c>
      <c r="K36">
        <v>8.3017500000000005E-4</v>
      </c>
    </row>
    <row r="37" spans="1:11" x14ac:dyDescent="0.25">
      <c r="A37" t="s">
        <v>71</v>
      </c>
      <c r="B37" t="str">
        <f t="shared" si="1"/>
        <v>Zanobetti_25TO44PM25PMsrc_02</v>
      </c>
      <c r="C37" t="str">
        <f t="shared" si="2"/>
        <v>PM25PM</v>
      </c>
      <c r="D37" t="str">
        <f t="shared" si="5"/>
        <v>src_02</v>
      </c>
      <c r="E37" t="s">
        <v>31</v>
      </c>
      <c r="F37" t="str">
        <f>VLOOKUP(E37,Crossref!$A$1:$B$14,2,FALSE)</f>
        <v>Acute Myocardial Infarction, Nonfatal</v>
      </c>
      <c r="G37">
        <v>4163180.6159999999</v>
      </c>
      <c r="H37">
        <v>1.2708519999999999E-2</v>
      </c>
      <c r="I37">
        <v>1.2708519999999999E-2</v>
      </c>
      <c r="J37">
        <v>1120.8064099999999</v>
      </c>
      <c r="K37">
        <v>1.1338730000000001E-3</v>
      </c>
    </row>
    <row r="38" spans="1:11" x14ac:dyDescent="0.25">
      <c r="A38" t="s">
        <v>71</v>
      </c>
      <c r="B38" t="str">
        <f t="shared" si="1"/>
        <v>Zanobetti_45TO54PM25PMsrc_02</v>
      </c>
      <c r="C38" t="str">
        <f t="shared" si="2"/>
        <v>PM25PM</v>
      </c>
      <c r="D38" t="str">
        <f t="shared" si="5"/>
        <v>src_02</v>
      </c>
      <c r="E38" t="s">
        <v>32</v>
      </c>
      <c r="F38" t="str">
        <f>VLOOKUP(E38,Crossref!$A$1:$B$14,2,FALSE)</f>
        <v>Acute Myocardial Infarction, Nonfatal</v>
      </c>
      <c r="G38">
        <v>1978991.38</v>
      </c>
      <c r="H38">
        <v>3.2787884000000003E-2</v>
      </c>
      <c r="I38">
        <v>3.2787884000000003E-2</v>
      </c>
      <c r="J38">
        <v>2870.8332780000001</v>
      </c>
      <c r="K38">
        <v>1.142103E-3</v>
      </c>
    </row>
    <row r="39" spans="1:11" x14ac:dyDescent="0.25">
      <c r="A39" t="s">
        <v>71</v>
      </c>
      <c r="B39" t="str">
        <f t="shared" si="1"/>
        <v>Zanobetti_55TO64PM25PMsrc_02</v>
      </c>
      <c r="C39" t="str">
        <f t="shared" si="2"/>
        <v>PM25PM</v>
      </c>
      <c r="D39" t="str">
        <f t="shared" si="5"/>
        <v>src_02</v>
      </c>
      <c r="E39" t="s">
        <v>33</v>
      </c>
      <c r="F39" t="str">
        <f>VLOOKUP(E39,Crossref!$A$1:$B$14,2,FALSE)</f>
        <v>Acute Myocardial Infarction, Nonfatal</v>
      </c>
      <c r="G39">
        <v>1638811.2609999999</v>
      </c>
      <c r="H39">
        <v>5.2992610000000002E-2</v>
      </c>
      <c r="I39">
        <v>5.2992610000000002E-2</v>
      </c>
      <c r="J39">
        <v>4823.971673</v>
      </c>
      <c r="K39">
        <v>1.098527E-3</v>
      </c>
    </row>
    <row r="40" spans="1:11" x14ac:dyDescent="0.25">
      <c r="A40" t="s">
        <v>71</v>
      </c>
      <c r="B40" t="str">
        <f t="shared" si="1"/>
        <v>Zanobetti_65TO99PM25PMsrc_02</v>
      </c>
      <c r="C40" t="str">
        <f t="shared" si="2"/>
        <v>PM25PM</v>
      </c>
      <c r="D40" t="str">
        <f t="shared" si="5"/>
        <v>src_02</v>
      </c>
      <c r="E40" t="s">
        <v>34</v>
      </c>
      <c r="F40" t="str">
        <f>VLOOKUP(E40,Crossref!$A$1:$B$14,2,FALSE)</f>
        <v>Acute Myocardial Infarction, Nonfatal</v>
      </c>
      <c r="G40">
        <v>3100740.6340000001</v>
      </c>
      <c r="H40">
        <v>0.23974464300000001</v>
      </c>
      <c r="I40">
        <v>0.23974464300000001</v>
      </c>
      <c r="J40">
        <v>20347.305820000001</v>
      </c>
      <c r="K40">
        <v>1.178262E-3</v>
      </c>
    </row>
    <row r="41" spans="1:11" x14ac:dyDescent="0.25">
      <c r="A41" t="s">
        <v>71</v>
      </c>
      <c r="B41" t="str">
        <f t="shared" si="1"/>
        <v>Zanobetti_HAPM25PMsrc_02</v>
      </c>
      <c r="C41" t="str">
        <f t="shared" si="2"/>
        <v>PM25PM</v>
      </c>
      <c r="D41" t="str">
        <f t="shared" si="5"/>
        <v>src_02</v>
      </c>
      <c r="E41" t="s">
        <v>29</v>
      </c>
      <c r="F41" t="str">
        <f>VLOOKUP(E41,Crossref!$A$1:$B$14,2,FALSE)</f>
        <v>Hospital Admissions, All Respiratory</v>
      </c>
      <c r="G41">
        <v>3100740.6340000001</v>
      </c>
      <c r="H41">
        <v>0.68441499900000002</v>
      </c>
      <c r="I41">
        <v>0.68441499900000002</v>
      </c>
      <c r="J41">
        <v>90362.520199999999</v>
      </c>
      <c r="K41">
        <v>7.5741000000000003E-4</v>
      </c>
    </row>
    <row r="42" spans="1:11" x14ac:dyDescent="0.25">
      <c r="A42" t="s">
        <v>72</v>
      </c>
      <c r="B42" t="str">
        <f t="shared" si="1"/>
        <v>MarPM25Nsrc_03</v>
      </c>
      <c r="C42" t="str">
        <f t="shared" si="2"/>
        <v>PM25N</v>
      </c>
      <c r="D42" t="str">
        <f t="shared" ref="D42:D51" si="6">RIGHT(A42,FIND("D24hrMean_",A42)-1)</f>
        <v>src_03</v>
      </c>
      <c r="E42" t="s">
        <v>25</v>
      </c>
      <c r="F42" t="str">
        <f>VLOOKUP(E42,Crossref!$A$1:$B$14,2,FALSE)</f>
        <v>Emergency Room Visits, Asthma</v>
      </c>
      <c r="G42">
        <v>15520841.24</v>
      </c>
      <c r="H42">
        <v>6.6998805999999994E-2</v>
      </c>
      <c r="I42">
        <v>6.6998805999999994E-2</v>
      </c>
      <c r="J42">
        <v>79270.95693</v>
      </c>
      <c r="K42" s="26">
        <v>8.4499999999999994E-5</v>
      </c>
    </row>
    <row r="43" spans="1:11" x14ac:dyDescent="0.25">
      <c r="A43" t="s">
        <v>72</v>
      </c>
      <c r="B43" t="str">
        <f t="shared" si="1"/>
        <v>KrewskiPM25Nsrc_03</v>
      </c>
      <c r="C43" t="str">
        <f t="shared" si="2"/>
        <v>PM25N</v>
      </c>
      <c r="D43" t="str">
        <f t="shared" si="6"/>
        <v>src_03</v>
      </c>
      <c r="E43" t="s">
        <v>26</v>
      </c>
      <c r="F43" t="str">
        <f>VLOOKUP(E43,Crossref!$A$1:$B$14,2,FALSE)</f>
        <v>Mortality, All Cause</v>
      </c>
      <c r="G43">
        <v>9866022.0419999994</v>
      </c>
      <c r="H43">
        <v>0.14603835900000001</v>
      </c>
      <c r="I43">
        <v>0.14603835900000001</v>
      </c>
      <c r="J43">
        <v>184209.65849999999</v>
      </c>
      <c r="K43" s="26">
        <v>7.9300000000000003E-5</v>
      </c>
    </row>
    <row r="44" spans="1:11" x14ac:dyDescent="0.25">
      <c r="A44" t="s">
        <v>72</v>
      </c>
      <c r="B44" t="str">
        <f t="shared" si="1"/>
        <v>SheppardPM25Nsrc_03</v>
      </c>
      <c r="C44" t="str">
        <f t="shared" si="2"/>
        <v>PM25N</v>
      </c>
      <c r="D44" t="str">
        <f t="shared" si="6"/>
        <v>src_03</v>
      </c>
      <c r="E44" t="s">
        <v>27</v>
      </c>
      <c r="F44" t="str">
        <f>VLOOKUP(E44,Crossref!$A$1:$B$14,2,FALSE)</f>
        <v>Hospital Admissions, Asthma</v>
      </c>
      <c r="G44">
        <v>12420100.699999999</v>
      </c>
      <c r="H44">
        <v>4.0265159999999999E-3</v>
      </c>
      <c r="I44">
        <v>4.0265159999999999E-3</v>
      </c>
      <c r="J44">
        <v>8849.90985</v>
      </c>
      <c r="K44" s="26">
        <v>4.5500000000000001E-5</v>
      </c>
    </row>
    <row r="45" spans="1:11" x14ac:dyDescent="0.25">
      <c r="A45" t="s">
        <v>72</v>
      </c>
      <c r="B45" t="str">
        <f t="shared" si="1"/>
        <v>BellPM25Nsrc_03</v>
      </c>
      <c r="C45" t="str">
        <f t="shared" si="2"/>
        <v>PM25N</v>
      </c>
      <c r="D45" t="str">
        <f t="shared" si="6"/>
        <v>src_03</v>
      </c>
      <c r="E45" t="s">
        <v>28</v>
      </c>
      <c r="F45" t="str">
        <f>VLOOKUP(E45,Crossref!$A$1:$B$14,2,FALSE)</f>
        <v>Hospital Admissions, All Cardiovascular (less Myocardial Infarctions)</v>
      </c>
      <c r="G45">
        <v>3100740.6340000001</v>
      </c>
      <c r="H45">
        <v>1.0415526E-2</v>
      </c>
      <c r="I45">
        <v>1.0415526E-2</v>
      </c>
      <c r="J45">
        <v>105128.1398</v>
      </c>
      <c r="K45" s="26">
        <v>9.91E-6</v>
      </c>
    </row>
    <row r="46" spans="1:11" x14ac:dyDescent="0.25">
      <c r="A46" t="s">
        <v>72</v>
      </c>
      <c r="B46" t="str">
        <f t="shared" si="1"/>
        <v>Zanobetti_18TO24PM25Nsrc_03</v>
      </c>
      <c r="C46" t="str">
        <f t="shared" si="2"/>
        <v>PM25N</v>
      </c>
      <c r="D46" t="str">
        <f t="shared" si="6"/>
        <v>src_03</v>
      </c>
      <c r="E46" t="s">
        <v>30</v>
      </c>
      <c r="F46" t="str">
        <f>VLOOKUP(E46,Crossref!$A$1:$B$14,2,FALSE)</f>
        <v>Acute Myocardial Infarction, Nonfatal</v>
      </c>
      <c r="G46">
        <v>1225390.2320000001</v>
      </c>
      <c r="H46" s="26">
        <v>6.7100000000000001E-6</v>
      </c>
      <c r="I46" s="26">
        <v>6.7100000000000001E-6</v>
      </c>
      <c r="J46">
        <v>17.355196970000001</v>
      </c>
      <c r="K46" s="26">
        <v>3.8600000000000003E-5</v>
      </c>
    </row>
    <row r="47" spans="1:11" x14ac:dyDescent="0.25">
      <c r="A47" t="s">
        <v>72</v>
      </c>
      <c r="B47" t="str">
        <f t="shared" si="1"/>
        <v>Zanobetti_25TO44PM25Nsrc_03</v>
      </c>
      <c r="C47" t="str">
        <f t="shared" si="2"/>
        <v>PM25N</v>
      </c>
      <c r="D47" t="str">
        <f t="shared" si="6"/>
        <v>src_03</v>
      </c>
      <c r="E47" t="s">
        <v>31</v>
      </c>
      <c r="F47" t="str">
        <f>VLOOKUP(E47,Crossref!$A$1:$B$14,2,FALSE)</f>
        <v>Acute Myocardial Infarction, Nonfatal</v>
      </c>
      <c r="G47">
        <v>4163180.6159999999</v>
      </c>
      <c r="H47">
        <v>4.11505E-4</v>
      </c>
      <c r="I47">
        <v>4.11505E-4</v>
      </c>
      <c r="J47">
        <v>1120.8064099999999</v>
      </c>
      <c r="K47" s="26">
        <v>3.6699999999999998E-5</v>
      </c>
    </row>
    <row r="48" spans="1:11" x14ac:dyDescent="0.25">
      <c r="A48" t="s">
        <v>72</v>
      </c>
      <c r="B48" t="str">
        <f t="shared" si="1"/>
        <v>Zanobetti_45TO54PM25Nsrc_03</v>
      </c>
      <c r="C48" t="str">
        <f t="shared" si="2"/>
        <v>PM25N</v>
      </c>
      <c r="D48" t="str">
        <f t="shared" si="6"/>
        <v>src_03</v>
      </c>
      <c r="E48" t="s">
        <v>32</v>
      </c>
      <c r="F48" t="str">
        <f>VLOOKUP(E48,Crossref!$A$1:$B$14,2,FALSE)</f>
        <v>Acute Myocardial Infarction, Nonfatal</v>
      </c>
      <c r="G48">
        <v>1978991.38</v>
      </c>
      <c r="H48">
        <v>9.5178899999999998E-4</v>
      </c>
      <c r="I48">
        <v>9.5178899999999998E-4</v>
      </c>
      <c r="J48">
        <v>2870.8332780000001</v>
      </c>
      <c r="K48" s="26">
        <v>3.3200000000000001E-5</v>
      </c>
    </row>
    <row r="49" spans="1:11" x14ac:dyDescent="0.25">
      <c r="A49" t="s">
        <v>72</v>
      </c>
      <c r="B49" t="str">
        <f t="shared" si="1"/>
        <v>Zanobetti_55TO64PM25Nsrc_03</v>
      </c>
      <c r="C49" t="str">
        <f t="shared" si="2"/>
        <v>PM25N</v>
      </c>
      <c r="D49" t="str">
        <f t="shared" si="6"/>
        <v>src_03</v>
      </c>
      <c r="E49" t="s">
        <v>33</v>
      </c>
      <c r="F49" t="str">
        <f>VLOOKUP(E49,Crossref!$A$1:$B$14,2,FALSE)</f>
        <v>Acute Myocardial Infarction, Nonfatal</v>
      </c>
      <c r="G49">
        <v>1638811.2609999999</v>
      </c>
      <c r="H49">
        <v>1.5512869999999999E-3</v>
      </c>
      <c r="I49">
        <v>1.5512869999999999E-3</v>
      </c>
      <c r="J49">
        <v>4823.971673</v>
      </c>
      <c r="K49" s="26">
        <v>3.2199999999999997E-5</v>
      </c>
    </row>
    <row r="50" spans="1:11" x14ac:dyDescent="0.25">
      <c r="A50" t="s">
        <v>72</v>
      </c>
      <c r="B50" t="str">
        <f t="shared" si="1"/>
        <v>Zanobetti_65TO99PM25Nsrc_03</v>
      </c>
      <c r="C50" t="str">
        <f t="shared" si="2"/>
        <v>PM25N</v>
      </c>
      <c r="D50" t="str">
        <f t="shared" si="6"/>
        <v>src_03</v>
      </c>
      <c r="E50" t="s">
        <v>34</v>
      </c>
      <c r="F50" t="str">
        <f>VLOOKUP(E50,Crossref!$A$1:$B$14,2,FALSE)</f>
        <v>Acute Myocardial Infarction, Nonfatal</v>
      </c>
      <c r="G50">
        <v>3100740.6340000001</v>
      </c>
      <c r="H50">
        <v>6.1750069999999997E-3</v>
      </c>
      <c r="I50">
        <v>6.1750069999999997E-3</v>
      </c>
      <c r="J50">
        <v>20347.305820000001</v>
      </c>
      <c r="K50" s="26">
        <v>3.0300000000000001E-5</v>
      </c>
    </row>
    <row r="51" spans="1:11" x14ac:dyDescent="0.25">
      <c r="A51" t="s">
        <v>72</v>
      </c>
      <c r="B51" t="str">
        <f t="shared" si="1"/>
        <v>Zanobetti_HAPM25Nsrc_03</v>
      </c>
      <c r="C51" t="str">
        <f t="shared" si="2"/>
        <v>PM25N</v>
      </c>
      <c r="D51" t="str">
        <f t="shared" si="6"/>
        <v>src_03</v>
      </c>
      <c r="E51" t="s">
        <v>29</v>
      </c>
      <c r="F51" t="str">
        <f>VLOOKUP(E51,Crossref!$A$1:$B$14,2,FALSE)</f>
        <v>Hospital Admissions, All Respiratory</v>
      </c>
      <c r="G51">
        <v>3100740.6340000001</v>
      </c>
      <c r="H51">
        <v>2.3758666000000001E-2</v>
      </c>
      <c r="I51">
        <v>2.3758666000000001E-2</v>
      </c>
      <c r="J51">
        <v>90362.520199999999</v>
      </c>
      <c r="K51" s="26">
        <v>2.6299999999999999E-5</v>
      </c>
    </row>
    <row r="52" spans="1:11" x14ac:dyDescent="0.25">
      <c r="A52" t="s">
        <v>73</v>
      </c>
      <c r="B52" t="str">
        <f t="shared" si="1"/>
        <v>MarPM25PMsrc_03</v>
      </c>
      <c r="C52" t="str">
        <f t="shared" si="2"/>
        <v>PM25PM</v>
      </c>
      <c r="D52" t="str">
        <f>RIGHT(A52,FIND("D24hrMean_",A52)-2)</f>
        <v>src_03</v>
      </c>
      <c r="E52" t="s">
        <v>25</v>
      </c>
      <c r="F52" t="str">
        <f>VLOOKUP(E52,Crossref!$A$1:$B$14,2,FALSE)</f>
        <v>Emergency Room Visits, Asthma</v>
      </c>
      <c r="G52">
        <v>15520841.24</v>
      </c>
      <c r="H52">
        <v>0.81648979600000005</v>
      </c>
      <c r="I52">
        <v>0.81648979600000005</v>
      </c>
      <c r="J52">
        <v>79270.95693</v>
      </c>
      <c r="K52">
        <v>1.029999E-3</v>
      </c>
    </row>
    <row r="53" spans="1:11" x14ac:dyDescent="0.25">
      <c r="A53" t="s">
        <v>73</v>
      </c>
      <c r="B53" t="str">
        <f t="shared" si="1"/>
        <v>KrewskiPM25PMsrc_03</v>
      </c>
      <c r="C53" t="str">
        <f t="shared" si="2"/>
        <v>PM25PM</v>
      </c>
      <c r="D53" t="str">
        <f t="shared" ref="D53:D61" si="7">RIGHT(A53,FIND("D24hrMean_",A53)-2)</f>
        <v>src_03</v>
      </c>
      <c r="E53" t="s">
        <v>26</v>
      </c>
      <c r="F53" t="str">
        <f>VLOOKUP(E53,Crossref!$A$1:$B$14,2,FALSE)</f>
        <v>Mortality, All Cause</v>
      </c>
      <c r="G53">
        <v>9866022.0419999994</v>
      </c>
      <c r="H53">
        <v>2.392536062</v>
      </c>
      <c r="I53">
        <v>2.392536062</v>
      </c>
      <c r="J53">
        <v>184209.65849999999</v>
      </c>
      <c r="K53">
        <v>1.298811E-3</v>
      </c>
    </row>
    <row r="54" spans="1:11" x14ac:dyDescent="0.25">
      <c r="A54" t="s">
        <v>73</v>
      </c>
      <c r="B54" t="str">
        <f t="shared" si="1"/>
        <v>SheppardPM25PMsrc_03</v>
      </c>
      <c r="C54" t="str">
        <f t="shared" si="2"/>
        <v>PM25PM</v>
      </c>
      <c r="D54" t="str">
        <f t="shared" si="7"/>
        <v>src_03</v>
      </c>
      <c r="E54" t="s">
        <v>27</v>
      </c>
      <c r="F54" t="str">
        <f>VLOOKUP(E54,Crossref!$A$1:$B$14,2,FALSE)</f>
        <v>Hospital Admissions, Asthma</v>
      </c>
      <c r="G54">
        <v>12420100.699999999</v>
      </c>
      <c r="H54">
        <v>4.8568677999999997E-2</v>
      </c>
      <c r="I54">
        <v>4.8568677999999997E-2</v>
      </c>
      <c r="J54">
        <v>8849.90985</v>
      </c>
      <c r="K54">
        <v>5.4880399999999996E-4</v>
      </c>
    </row>
    <row r="55" spans="1:11" x14ac:dyDescent="0.25">
      <c r="A55" t="s">
        <v>73</v>
      </c>
      <c r="B55" t="str">
        <f t="shared" si="1"/>
        <v>BellPM25PMsrc_03</v>
      </c>
      <c r="C55" t="str">
        <f t="shared" si="2"/>
        <v>PM25PM</v>
      </c>
      <c r="D55" t="str">
        <f t="shared" si="7"/>
        <v>src_03</v>
      </c>
      <c r="E55" t="s">
        <v>28</v>
      </c>
      <c r="F55" t="str">
        <f>VLOOKUP(E55,Crossref!$A$1:$B$14,2,FALSE)</f>
        <v>Hospital Admissions, All Cardiovascular (less Myocardial Infarctions)</v>
      </c>
      <c r="G55">
        <v>3100740.6340000001</v>
      </c>
      <c r="H55">
        <v>9.9199902000000006E-2</v>
      </c>
      <c r="I55">
        <v>9.9199902000000006E-2</v>
      </c>
      <c r="J55">
        <v>105128.1398</v>
      </c>
      <c r="K55" s="26">
        <v>9.4400000000000004E-5</v>
      </c>
    </row>
    <row r="56" spans="1:11" x14ac:dyDescent="0.25">
      <c r="A56" t="s">
        <v>73</v>
      </c>
      <c r="B56" t="str">
        <f t="shared" si="1"/>
        <v>Zanobetti_18TO24PM25PMsrc_03</v>
      </c>
      <c r="C56" t="str">
        <f t="shared" si="2"/>
        <v>PM25PM</v>
      </c>
      <c r="D56" t="str">
        <f t="shared" si="7"/>
        <v>src_03</v>
      </c>
      <c r="E56" t="s">
        <v>30</v>
      </c>
      <c r="F56" t="str">
        <f>VLOOKUP(E56,Crossref!$A$1:$B$14,2,FALSE)</f>
        <v>Acute Myocardial Infarction, Nonfatal</v>
      </c>
      <c r="G56">
        <v>1225390.2320000001</v>
      </c>
      <c r="H56">
        <v>1.1767199999999999E-4</v>
      </c>
      <c r="I56">
        <v>1.1767199999999999E-4</v>
      </c>
      <c r="J56">
        <v>17.355196970000001</v>
      </c>
      <c r="K56">
        <v>6.7802400000000005E-4</v>
      </c>
    </row>
    <row r="57" spans="1:11" x14ac:dyDescent="0.25">
      <c r="A57" t="s">
        <v>73</v>
      </c>
      <c r="B57" t="str">
        <f t="shared" si="1"/>
        <v>Zanobetti_25TO44PM25PMsrc_03</v>
      </c>
      <c r="C57" t="str">
        <f t="shared" si="2"/>
        <v>PM25PM</v>
      </c>
      <c r="D57" t="str">
        <f t="shared" si="7"/>
        <v>src_03</v>
      </c>
      <c r="E57" t="s">
        <v>31</v>
      </c>
      <c r="F57" t="str">
        <f>VLOOKUP(E57,Crossref!$A$1:$B$14,2,FALSE)</f>
        <v>Acute Myocardial Infarction, Nonfatal</v>
      </c>
      <c r="G57">
        <v>4163180.6159999999</v>
      </c>
      <c r="H57">
        <v>5.2501320000000002E-3</v>
      </c>
      <c r="I57">
        <v>5.2501320000000002E-3</v>
      </c>
      <c r="J57">
        <v>1120.8064099999999</v>
      </c>
      <c r="K57">
        <v>4.68424E-4</v>
      </c>
    </row>
    <row r="58" spans="1:11" x14ac:dyDescent="0.25">
      <c r="A58" t="s">
        <v>73</v>
      </c>
      <c r="B58" t="str">
        <f t="shared" si="1"/>
        <v>Zanobetti_45TO54PM25PMsrc_03</v>
      </c>
      <c r="C58" t="str">
        <f t="shared" si="2"/>
        <v>PM25PM</v>
      </c>
      <c r="D58" t="str">
        <f t="shared" si="7"/>
        <v>src_03</v>
      </c>
      <c r="E58" t="s">
        <v>32</v>
      </c>
      <c r="F58" t="str">
        <f>VLOOKUP(E58,Crossref!$A$1:$B$14,2,FALSE)</f>
        <v>Acute Myocardial Infarction, Nonfatal</v>
      </c>
      <c r="G58">
        <v>1978991.38</v>
      </c>
      <c r="H58">
        <v>9.4277660000000006E-3</v>
      </c>
      <c r="I58">
        <v>9.4277660000000006E-3</v>
      </c>
      <c r="J58">
        <v>2870.8332780000001</v>
      </c>
      <c r="K58">
        <v>3.2839799999999998E-4</v>
      </c>
    </row>
    <row r="59" spans="1:11" x14ac:dyDescent="0.25">
      <c r="A59" t="s">
        <v>73</v>
      </c>
      <c r="B59" t="str">
        <f t="shared" si="1"/>
        <v>Zanobetti_55TO64PM25PMsrc_03</v>
      </c>
      <c r="C59" t="str">
        <f t="shared" si="2"/>
        <v>PM25PM</v>
      </c>
      <c r="D59" t="str">
        <f t="shared" si="7"/>
        <v>src_03</v>
      </c>
      <c r="E59" t="s">
        <v>33</v>
      </c>
      <c r="F59" t="str">
        <f>VLOOKUP(E59,Crossref!$A$1:$B$14,2,FALSE)</f>
        <v>Acute Myocardial Infarction, Nonfatal</v>
      </c>
      <c r="G59">
        <v>1638811.2609999999</v>
      </c>
      <c r="H59">
        <v>1.399384E-2</v>
      </c>
      <c r="I59">
        <v>1.399384E-2</v>
      </c>
      <c r="J59">
        <v>4823.971673</v>
      </c>
      <c r="K59">
        <v>2.9009000000000001E-4</v>
      </c>
    </row>
    <row r="60" spans="1:11" x14ac:dyDescent="0.25">
      <c r="A60" t="s">
        <v>73</v>
      </c>
      <c r="B60" t="str">
        <f t="shared" si="1"/>
        <v>Zanobetti_65TO99PM25PMsrc_03</v>
      </c>
      <c r="C60" t="str">
        <f t="shared" si="2"/>
        <v>PM25PM</v>
      </c>
      <c r="D60" t="str">
        <f t="shared" si="7"/>
        <v>src_03</v>
      </c>
      <c r="E60" t="s">
        <v>34</v>
      </c>
      <c r="F60" t="str">
        <f>VLOOKUP(E60,Crossref!$A$1:$B$14,2,FALSE)</f>
        <v>Acute Myocardial Infarction, Nonfatal</v>
      </c>
      <c r="G60">
        <v>3100740.6340000001</v>
      </c>
      <c r="H60">
        <v>6.2433873000000001E-2</v>
      </c>
      <c r="I60">
        <v>6.2433873000000001E-2</v>
      </c>
      <c r="J60">
        <v>20347.305820000001</v>
      </c>
      <c r="K60">
        <v>3.0684100000000003E-4</v>
      </c>
    </row>
    <row r="61" spans="1:11" x14ac:dyDescent="0.25">
      <c r="A61" t="s">
        <v>73</v>
      </c>
      <c r="B61" t="str">
        <f t="shared" si="1"/>
        <v>Zanobetti_HAPM25PMsrc_03</v>
      </c>
      <c r="C61" t="str">
        <f t="shared" si="2"/>
        <v>PM25PM</v>
      </c>
      <c r="D61" t="str">
        <f t="shared" si="7"/>
        <v>src_03</v>
      </c>
      <c r="E61" t="s">
        <v>29</v>
      </c>
      <c r="F61" t="str">
        <f>VLOOKUP(E61,Crossref!$A$1:$B$14,2,FALSE)</f>
        <v>Hospital Admissions, All Respiratory</v>
      </c>
      <c r="G61">
        <v>3100740.6340000001</v>
      </c>
      <c r="H61">
        <v>0.29374476999999999</v>
      </c>
      <c r="I61">
        <v>0.29374476999999999</v>
      </c>
      <c r="J61">
        <v>90362.520199999999</v>
      </c>
      <c r="K61">
        <v>3.2507400000000001E-4</v>
      </c>
    </row>
    <row r="62" spans="1:11" x14ac:dyDescent="0.25">
      <c r="A62" t="s">
        <v>74</v>
      </c>
      <c r="B62" t="str">
        <f t="shared" si="1"/>
        <v>MarPM25Nsrc_04</v>
      </c>
      <c r="C62" t="str">
        <f t="shared" si="2"/>
        <v>PM25N</v>
      </c>
      <c r="D62" t="str">
        <f t="shared" ref="D62:D71" si="8">RIGHT(A62,FIND("D24hrMean_",A62)-1)</f>
        <v>src_04</v>
      </c>
      <c r="E62" t="s">
        <v>25</v>
      </c>
      <c r="F62" t="str">
        <f>VLOOKUP(E62,Crossref!$A$1:$B$14,2,FALSE)</f>
        <v>Emergency Room Visits, Asthma</v>
      </c>
      <c r="G62">
        <v>15520841.24</v>
      </c>
      <c r="H62">
        <v>5.5760375000000001E-2</v>
      </c>
      <c r="I62">
        <v>5.5760375000000001E-2</v>
      </c>
      <c r="J62">
        <v>79270.95693</v>
      </c>
      <c r="K62" s="26">
        <v>7.0300000000000001E-5</v>
      </c>
    </row>
    <row r="63" spans="1:11" x14ac:dyDescent="0.25">
      <c r="A63" t="s">
        <v>74</v>
      </c>
      <c r="B63" t="str">
        <f t="shared" si="1"/>
        <v>KrewskiPM25Nsrc_04</v>
      </c>
      <c r="C63" t="str">
        <f t="shared" si="2"/>
        <v>PM25N</v>
      </c>
      <c r="D63" t="str">
        <f t="shared" si="8"/>
        <v>src_04</v>
      </c>
      <c r="E63" t="s">
        <v>26</v>
      </c>
      <c r="F63" t="str">
        <f>VLOOKUP(E63,Crossref!$A$1:$B$14,2,FALSE)</f>
        <v>Mortality, All Cause</v>
      </c>
      <c r="G63">
        <v>9866022.0419999994</v>
      </c>
      <c r="H63">
        <v>0.11900087199999999</v>
      </c>
      <c r="I63">
        <v>0.11900087199999999</v>
      </c>
      <c r="J63">
        <v>184209.65849999999</v>
      </c>
      <c r="K63" s="26">
        <v>6.4599999999999998E-5</v>
      </c>
    </row>
    <row r="64" spans="1:11" x14ac:dyDescent="0.25">
      <c r="A64" t="s">
        <v>74</v>
      </c>
      <c r="B64" t="str">
        <f t="shared" si="1"/>
        <v>SheppardPM25Nsrc_04</v>
      </c>
      <c r="C64" t="str">
        <f t="shared" si="2"/>
        <v>PM25N</v>
      </c>
      <c r="D64" t="str">
        <f t="shared" si="8"/>
        <v>src_04</v>
      </c>
      <c r="E64" t="s">
        <v>27</v>
      </c>
      <c r="F64" t="str">
        <f>VLOOKUP(E64,Crossref!$A$1:$B$14,2,FALSE)</f>
        <v>Hospital Admissions, Asthma</v>
      </c>
      <c r="G64">
        <v>12420100.699999999</v>
      </c>
      <c r="H64">
        <v>3.0367430000000002E-3</v>
      </c>
      <c r="I64">
        <v>3.0367430000000002E-3</v>
      </c>
      <c r="J64">
        <v>8849.90985</v>
      </c>
      <c r="K64" s="26">
        <v>3.43E-5</v>
      </c>
    </row>
    <row r="65" spans="1:11" x14ac:dyDescent="0.25">
      <c r="A65" t="s">
        <v>74</v>
      </c>
      <c r="B65" t="str">
        <f t="shared" si="1"/>
        <v>BellPM25Nsrc_04</v>
      </c>
      <c r="C65" t="str">
        <f t="shared" si="2"/>
        <v>PM25N</v>
      </c>
      <c r="D65" t="str">
        <f t="shared" si="8"/>
        <v>src_04</v>
      </c>
      <c r="E65" t="s">
        <v>28</v>
      </c>
      <c r="F65" t="str">
        <f>VLOOKUP(E65,Crossref!$A$1:$B$14,2,FALSE)</f>
        <v>Hospital Admissions, All Cardiovascular (less Myocardial Infarctions)</v>
      </c>
      <c r="G65">
        <v>3100740.6340000001</v>
      </c>
      <c r="H65">
        <v>8.7963620000000003E-3</v>
      </c>
      <c r="I65">
        <v>8.7963620000000003E-3</v>
      </c>
      <c r="J65">
        <v>105128.1398</v>
      </c>
      <c r="K65" s="26">
        <v>8.3699999999999995E-6</v>
      </c>
    </row>
    <row r="66" spans="1:11" x14ac:dyDescent="0.25">
      <c r="A66" t="s">
        <v>74</v>
      </c>
      <c r="B66" t="str">
        <f t="shared" si="1"/>
        <v>Zanobetti_18TO24PM25Nsrc_04</v>
      </c>
      <c r="C66" t="str">
        <f t="shared" si="2"/>
        <v>PM25N</v>
      </c>
      <c r="D66" t="str">
        <f t="shared" si="8"/>
        <v>src_04</v>
      </c>
      <c r="E66" t="s">
        <v>30</v>
      </c>
      <c r="F66" t="str">
        <f>VLOOKUP(E66,Crossref!$A$1:$B$14,2,FALSE)</f>
        <v>Acute Myocardial Infarction, Nonfatal</v>
      </c>
      <c r="G66">
        <v>1225390.2320000001</v>
      </c>
      <c r="H66" s="26">
        <v>4.8300000000000003E-6</v>
      </c>
      <c r="I66" s="26">
        <v>4.8300000000000003E-6</v>
      </c>
      <c r="J66">
        <v>17.355196970000001</v>
      </c>
      <c r="K66" s="26">
        <v>2.7800000000000001E-5</v>
      </c>
    </row>
    <row r="67" spans="1:11" x14ac:dyDescent="0.25">
      <c r="A67" t="s">
        <v>74</v>
      </c>
      <c r="B67" t="str">
        <f t="shared" ref="B67:B130" si="9">E67&amp;C67&amp;D67</f>
        <v>Zanobetti_25TO44PM25Nsrc_04</v>
      </c>
      <c r="C67" t="str">
        <f t="shared" ref="C67:C130" si="10">LEFT(A67,(FIND("_",A67,1)-1))</f>
        <v>PM25N</v>
      </c>
      <c r="D67" t="str">
        <f t="shared" si="8"/>
        <v>src_04</v>
      </c>
      <c r="E67" t="s">
        <v>31</v>
      </c>
      <c r="F67" t="str">
        <f>VLOOKUP(E67,Crossref!$A$1:$B$14,2,FALSE)</f>
        <v>Acute Myocardial Infarction, Nonfatal</v>
      </c>
      <c r="G67">
        <v>4163180.6159999999</v>
      </c>
      <c r="H67">
        <v>2.9833600000000001E-4</v>
      </c>
      <c r="I67">
        <v>2.9833600000000001E-4</v>
      </c>
      <c r="J67">
        <v>1120.8064099999999</v>
      </c>
      <c r="K67" s="26">
        <v>2.6599999999999999E-5</v>
      </c>
    </row>
    <row r="68" spans="1:11" x14ac:dyDescent="0.25">
      <c r="A68" t="s">
        <v>74</v>
      </c>
      <c r="B68" t="str">
        <f t="shared" si="9"/>
        <v>Zanobetti_45TO54PM25Nsrc_04</v>
      </c>
      <c r="C68" t="str">
        <f t="shared" si="10"/>
        <v>PM25N</v>
      </c>
      <c r="D68" t="str">
        <f t="shared" si="8"/>
        <v>src_04</v>
      </c>
      <c r="E68" t="s">
        <v>32</v>
      </c>
      <c r="F68" t="str">
        <f>VLOOKUP(E68,Crossref!$A$1:$B$14,2,FALSE)</f>
        <v>Acute Myocardial Infarction, Nonfatal</v>
      </c>
      <c r="G68">
        <v>1978991.38</v>
      </c>
      <c r="H68">
        <v>7.4290999999999995E-4</v>
      </c>
      <c r="I68">
        <v>7.4290999999999995E-4</v>
      </c>
      <c r="J68">
        <v>2870.8332780000001</v>
      </c>
      <c r="K68" s="26">
        <v>2.5899999999999999E-5</v>
      </c>
    </row>
    <row r="69" spans="1:11" x14ac:dyDescent="0.25">
      <c r="A69" t="s">
        <v>74</v>
      </c>
      <c r="B69" t="str">
        <f t="shared" si="9"/>
        <v>Zanobetti_55TO64PM25Nsrc_04</v>
      </c>
      <c r="C69" t="str">
        <f t="shared" si="10"/>
        <v>PM25N</v>
      </c>
      <c r="D69" t="str">
        <f t="shared" si="8"/>
        <v>src_04</v>
      </c>
      <c r="E69" t="s">
        <v>33</v>
      </c>
      <c r="F69" t="str">
        <f>VLOOKUP(E69,Crossref!$A$1:$B$14,2,FALSE)</f>
        <v>Acute Myocardial Infarction, Nonfatal</v>
      </c>
      <c r="G69">
        <v>1638811.2609999999</v>
      </c>
      <c r="H69">
        <v>1.1877540000000001E-3</v>
      </c>
      <c r="I69">
        <v>1.1877540000000001E-3</v>
      </c>
      <c r="J69">
        <v>4823.971673</v>
      </c>
      <c r="K69" s="26">
        <v>2.4600000000000002E-5</v>
      </c>
    </row>
    <row r="70" spans="1:11" x14ac:dyDescent="0.25">
      <c r="A70" t="s">
        <v>74</v>
      </c>
      <c r="B70" t="str">
        <f t="shared" si="9"/>
        <v>Zanobetti_65TO99PM25Nsrc_04</v>
      </c>
      <c r="C70" t="str">
        <f t="shared" si="10"/>
        <v>PM25N</v>
      </c>
      <c r="D70" t="str">
        <f t="shared" si="8"/>
        <v>src_04</v>
      </c>
      <c r="E70" t="s">
        <v>34</v>
      </c>
      <c r="F70" t="str">
        <f>VLOOKUP(E70,Crossref!$A$1:$B$14,2,FALSE)</f>
        <v>Acute Myocardial Infarction, Nonfatal</v>
      </c>
      <c r="G70">
        <v>3100740.6340000001</v>
      </c>
      <c r="H70">
        <v>5.0124059999999996E-3</v>
      </c>
      <c r="I70">
        <v>5.0124059999999996E-3</v>
      </c>
      <c r="J70">
        <v>20347.305820000001</v>
      </c>
      <c r="K70" s="26">
        <v>2.4600000000000002E-5</v>
      </c>
    </row>
    <row r="71" spans="1:11" x14ac:dyDescent="0.25">
      <c r="A71" t="s">
        <v>74</v>
      </c>
      <c r="B71" t="str">
        <f t="shared" si="9"/>
        <v>Zanobetti_HAPM25Nsrc_04</v>
      </c>
      <c r="C71" t="str">
        <f t="shared" si="10"/>
        <v>PM25N</v>
      </c>
      <c r="D71" t="str">
        <f t="shared" si="8"/>
        <v>src_04</v>
      </c>
      <c r="E71" t="s">
        <v>29</v>
      </c>
      <c r="F71" t="str">
        <f>VLOOKUP(E71,Crossref!$A$1:$B$14,2,FALSE)</f>
        <v>Hospital Admissions, All Respiratory</v>
      </c>
      <c r="G71">
        <v>3100740.6340000001</v>
      </c>
      <c r="H71">
        <v>1.9722663000000001E-2</v>
      </c>
      <c r="I71">
        <v>1.9722663000000001E-2</v>
      </c>
      <c r="J71">
        <v>90362.520199999999</v>
      </c>
      <c r="K71" s="26">
        <v>2.1800000000000001E-5</v>
      </c>
    </row>
    <row r="72" spans="1:11" x14ac:dyDescent="0.25">
      <c r="A72" t="s">
        <v>75</v>
      </c>
      <c r="B72" t="str">
        <f t="shared" si="9"/>
        <v>MarPM25PMsrc_04</v>
      </c>
      <c r="C72" t="str">
        <f t="shared" si="10"/>
        <v>PM25PM</v>
      </c>
      <c r="D72" t="str">
        <f t="shared" ref="D72:D81" si="11">RIGHT(A72,FIND("D24hrMean_",A72)-2)</f>
        <v>src_04</v>
      </c>
      <c r="E72" t="s">
        <v>25</v>
      </c>
      <c r="F72" t="str">
        <f>VLOOKUP(E72,Crossref!$A$1:$B$14,2,FALSE)</f>
        <v>Emergency Room Visits, Asthma</v>
      </c>
      <c r="G72">
        <v>15520841.24</v>
      </c>
      <c r="H72">
        <v>1.702877939</v>
      </c>
      <c r="I72">
        <v>1.702877939</v>
      </c>
      <c r="J72">
        <v>79270.95693</v>
      </c>
      <c r="K72">
        <v>2.1481740000000001E-3</v>
      </c>
    </row>
    <row r="73" spans="1:11" x14ac:dyDescent="0.25">
      <c r="A73" t="s">
        <v>75</v>
      </c>
      <c r="B73" t="str">
        <f t="shared" si="9"/>
        <v>KrewskiPM25PMsrc_04</v>
      </c>
      <c r="C73" t="str">
        <f t="shared" si="10"/>
        <v>PM25PM</v>
      </c>
      <c r="D73" t="str">
        <f t="shared" si="11"/>
        <v>src_04</v>
      </c>
      <c r="E73" t="s">
        <v>26</v>
      </c>
      <c r="F73" t="str">
        <f>VLOOKUP(E73,Crossref!$A$1:$B$14,2,FALSE)</f>
        <v>Mortality, All Cause</v>
      </c>
      <c r="G73">
        <v>9866022.0419999994</v>
      </c>
      <c r="H73">
        <v>3.202566322</v>
      </c>
      <c r="I73">
        <v>3.202566322</v>
      </c>
      <c r="J73">
        <v>184209.65849999999</v>
      </c>
      <c r="K73">
        <v>1.7385440000000001E-3</v>
      </c>
    </row>
    <row r="74" spans="1:11" x14ac:dyDescent="0.25">
      <c r="A74" t="s">
        <v>75</v>
      </c>
      <c r="B74" t="str">
        <f t="shared" si="9"/>
        <v>SheppardPM25PMsrc_04</v>
      </c>
      <c r="C74" t="str">
        <f t="shared" si="10"/>
        <v>PM25PM</v>
      </c>
      <c r="D74" t="str">
        <f t="shared" si="11"/>
        <v>src_04</v>
      </c>
      <c r="E74" t="s">
        <v>27</v>
      </c>
      <c r="F74" t="str">
        <f>VLOOKUP(E74,Crossref!$A$1:$B$14,2,FALSE)</f>
        <v>Hospital Admissions, Asthma</v>
      </c>
      <c r="G74">
        <v>12420100.699999999</v>
      </c>
      <c r="H74">
        <v>6.0524935000000002E-2</v>
      </c>
      <c r="I74">
        <v>6.0524935000000002E-2</v>
      </c>
      <c r="J74">
        <v>8849.90985</v>
      </c>
      <c r="K74">
        <v>6.8390499999999995E-4</v>
      </c>
    </row>
    <row r="75" spans="1:11" x14ac:dyDescent="0.25">
      <c r="A75" t="s">
        <v>75</v>
      </c>
      <c r="B75" t="str">
        <f t="shared" si="9"/>
        <v>BellPM25PMsrc_04</v>
      </c>
      <c r="C75" t="str">
        <f t="shared" si="10"/>
        <v>PM25PM</v>
      </c>
      <c r="D75" t="str">
        <f t="shared" si="11"/>
        <v>src_04</v>
      </c>
      <c r="E75" t="s">
        <v>28</v>
      </c>
      <c r="F75" t="str">
        <f>VLOOKUP(E75,Crossref!$A$1:$B$14,2,FALSE)</f>
        <v>Hospital Admissions, All Cardiovascular (less Myocardial Infarctions)</v>
      </c>
      <c r="G75">
        <v>3100740.6340000001</v>
      </c>
      <c r="H75">
        <v>0.20130811900000001</v>
      </c>
      <c r="I75">
        <v>0.20130811900000001</v>
      </c>
      <c r="J75">
        <v>105128.1398</v>
      </c>
      <c r="K75">
        <v>1.9148799999999999E-4</v>
      </c>
    </row>
    <row r="76" spans="1:11" x14ac:dyDescent="0.25">
      <c r="A76" t="s">
        <v>75</v>
      </c>
      <c r="B76" t="str">
        <f t="shared" si="9"/>
        <v>Zanobetti_18TO24PM25PMsrc_04</v>
      </c>
      <c r="C76" t="str">
        <f t="shared" si="10"/>
        <v>PM25PM</v>
      </c>
      <c r="D76" t="str">
        <f t="shared" si="11"/>
        <v>src_04</v>
      </c>
      <c r="E76" t="s">
        <v>30</v>
      </c>
      <c r="F76" t="str">
        <f>VLOOKUP(E76,Crossref!$A$1:$B$14,2,FALSE)</f>
        <v>Acute Myocardial Infarction, Nonfatal</v>
      </c>
      <c r="G76">
        <v>1225390.2320000001</v>
      </c>
      <c r="H76">
        <v>1.3334100000000001E-4</v>
      </c>
      <c r="I76">
        <v>1.3334100000000001E-4</v>
      </c>
      <c r="J76">
        <v>17.355196970000001</v>
      </c>
      <c r="K76">
        <v>7.6830699999999997E-4</v>
      </c>
    </row>
    <row r="77" spans="1:11" x14ac:dyDescent="0.25">
      <c r="A77" t="s">
        <v>75</v>
      </c>
      <c r="B77" t="str">
        <f t="shared" si="9"/>
        <v>Zanobetti_25TO44PM25PMsrc_04</v>
      </c>
      <c r="C77" t="str">
        <f t="shared" si="10"/>
        <v>PM25PM</v>
      </c>
      <c r="D77" t="str">
        <f t="shared" si="11"/>
        <v>src_04</v>
      </c>
      <c r="E77" t="s">
        <v>31</v>
      </c>
      <c r="F77" t="str">
        <f>VLOOKUP(E77,Crossref!$A$1:$B$14,2,FALSE)</f>
        <v>Acute Myocardial Infarction, Nonfatal</v>
      </c>
      <c r="G77">
        <v>4163180.6159999999</v>
      </c>
      <c r="H77">
        <v>6.3026419999999998E-3</v>
      </c>
      <c r="I77">
        <v>6.3026419999999998E-3</v>
      </c>
      <c r="J77">
        <v>1120.8064099999999</v>
      </c>
      <c r="K77">
        <v>5.6233100000000001E-4</v>
      </c>
    </row>
    <row r="78" spans="1:11" x14ac:dyDescent="0.25">
      <c r="A78" t="s">
        <v>75</v>
      </c>
      <c r="B78" t="str">
        <f t="shared" si="9"/>
        <v>Zanobetti_45TO54PM25PMsrc_04</v>
      </c>
      <c r="C78" t="str">
        <f t="shared" si="10"/>
        <v>PM25PM</v>
      </c>
      <c r="D78" t="str">
        <f t="shared" si="11"/>
        <v>src_04</v>
      </c>
      <c r="E78" t="s">
        <v>32</v>
      </c>
      <c r="F78" t="str">
        <f>VLOOKUP(E78,Crossref!$A$1:$B$14,2,FALSE)</f>
        <v>Acute Myocardial Infarction, Nonfatal</v>
      </c>
      <c r="G78">
        <v>1978991.38</v>
      </c>
      <c r="H78">
        <v>1.6482085E-2</v>
      </c>
      <c r="I78">
        <v>1.6482085E-2</v>
      </c>
      <c r="J78">
        <v>2870.8332780000001</v>
      </c>
      <c r="K78">
        <v>5.7412200000000004E-4</v>
      </c>
    </row>
    <row r="79" spans="1:11" x14ac:dyDescent="0.25">
      <c r="A79" t="s">
        <v>75</v>
      </c>
      <c r="B79" t="str">
        <f t="shared" si="9"/>
        <v>Zanobetti_55TO64PM25PMsrc_04</v>
      </c>
      <c r="C79" t="str">
        <f t="shared" si="10"/>
        <v>PM25PM</v>
      </c>
      <c r="D79" t="str">
        <f t="shared" si="11"/>
        <v>src_04</v>
      </c>
      <c r="E79" t="s">
        <v>33</v>
      </c>
      <c r="F79" t="str">
        <f>VLOOKUP(E79,Crossref!$A$1:$B$14,2,FALSE)</f>
        <v>Acute Myocardial Infarction, Nonfatal</v>
      </c>
      <c r="G79">
        <v>1638811.2609999999</v>
      </c>
      <c r="H79">
        <v>2.2493635000000001E-2</v>
      </c>
      <c r="I79">
        <v>2.2493635000000001E-2</v>
      </c>
      <c r="J79">
        <v>4823.971673</v>
      </c>
      <c r="K79">
        <v>4.6628899999999999E-4</v>
      </c>
    </row>
    <row r="80" spans="1:11" x14ac:dyDescent="0.25">
      <c r="A80" t="s">
        <v>75</v>
      </c>
      <c r="B80" t="str">
        <f t="shared" si="9"/>
        <v>Zanobetti_65TO99PM25PMsrc_04</v>
      </c>
      <c r="C80" t="str">
        <f t="shared" si="10"/>
        <v>PM25PM</v>
      </c>
      <c r="D80" t="str">
        <f t="shared" si="11"/>
        <v>src_04</v>
      </c>
      <c r="E80" t="s">
        <v>34</v>
      </c>
      <c r="F80" t="str">
        <f>VLOOKUP(E80,Crossref!$A$1:$B$14,2,FALSE)</f>
        <v>Acute Myocardial Infarction, Nonfatal</v>
      </c>
      <c r="G80">
        <v>3100740.6340000001</v>
      </c>
      <c r="H80">
        <v>0.108750398</v>
      </c>
      <c r="I80">
        <v>0.108750398</v>
      </c>
      <c r="J80">
        <v>20347.305820000001</v>
      </c>
      <c r="K80">
        <v>5.3447100000000001E-4</v>
      </c>
    </row>
    <row r="81" spans="1:11" x14ac:dyDescent="0.25">
      <c r="A81" t="s">
        <v>75</v>
      </c>
      <c r="B81" t="str">
        <f t="shared" si="9"/>
        <v>Zanobetti_HAPM25PMsrc_04</v>
      </c>
      <c r="C81" t="str">
        <f t="shared" si="10"/>
        <v>PM25PM</v>
      </c>
      <c r="D81" t="str">
        <f t="shared" si="11"/>
        <v>src_04</v>
      </c>
      <c r="E81" t="s">
        <v>29</v>
      </c>
      <c r="F81" t="str">
        <f>VLOOKUP(E81,Crossref!$A$1:$B$14,2,FALSE)</f>
        <v>Hospital Admissions, All Respiratory</v>
      </c>
      <c r="G81">
        <v>3100740.6340000001</v>
      </c>
      <c r="H81">
        <v>0.48302524000000002</v>
      </c>
      <c r="I81">
        <v>0.48302524000000002</v>
      </c>
      <c r="J81">
        <v>90362.520199999999</v>
      </c>
      <c r="K81">
        <v>5.3454200000000005E-4</v>
      </c>
    </row>
    <row r="82" spans="1:11" x14ac:dyDescent="0.25">
      <c r="A82" t="s">
        <v>76</v>
      </c>
      <c r="B82" t="str">
        <f t="shared" si="9"/>
        <v>MarPM25Nsrc_05</v>
      </c>
      <c r="C82" t="str">
        <f t="shared" si="10"/>
        <v>PM25N</v>
      </c>
      <c r="D82" t="str">
        <f t="shared" ref="D82:D91" si="12">RIGHT(A82,FIND("D24hrMean_",A82)-1)</f>
        <v>src_05</v>
      </c>
      <c r="E82" t="s">
        <v>25</v>
      </c>
      <c r="F82" t="str">
        <f>VLOOKUP(E82,Crossref!$A$1:$B$14,2,FALSE)</f>
        <v>Emergency Room Visits, Asthma</v>
      </c>
      <c r="G82">
        <v>15520841.24</v>
      </c>
      <c r="H82">
        <v>0.101718536</v>
      </c>
      <c r="I82">
        <v>0.101718536</v>
      </c>
      <c r="J82">
        <v>79270.95693</v>
      </c>
      <c r="K82">
        <v>1.2831799999999999E-4</v>
      </c>
    </row>
    <row r="83" spans="1:11" x14ac:dyDescent="0.25">
      <c r="A83" t="s">
        <v>76</v>
      </c>
      <c r="B83" t="str">
        <f t="shared" si="9"/>
        <v>KrewskiPM25Nsrc_05</v>
      </c>
      <c r="C83" t="str">
        <f t="shared" si="10"/>
        <v>PM25N</v>
      </c>
      <c r="D83" t="str">
        <f t="shared" si="12"/>
        <v>src_05</v>
      </c>
      <c r="E83" t="s">
        <v>26</v>
      </c>
      <c r="F83" t="str">
        <f>VLOOKUP(E83,Crossref!$A$1:$B$14,2,FALSE)</f>
        <v>Mortality, All Cause</v>
      </c>
      <c r="G83">
        <v>9866022.0419999994</v>
      </c>
      <c r="H83">
        <v>0.23861901399999999</v>
      </c>
      <c r="I83">
        <v>0.23861901399999999</v>
      </c>
      <c r="J83">
        <v>184209.65849999999</v>
      </c>
      <c r="K83">
        <v>1.2953699999999999E-4</v>
      </c>
    </row>
    <row r="84" spans="1:11" x14ac:dyDescent="0.25">
      <c r="A84" t="s">
        <v>76</v>
      </c>
      <c r="B84" t="str">
        <f t="shared" si="9"/>
        <v>SheppardPM25Nsrc_05</v>
      </c>
      <c r="C84" t="str">
        <f t="shared" si="10"/>
        <v>PM25N</v>
      </c>
      <c r="D84" t="str">
        <f t="shared" si="12"/>
        <v>src_05</v>
      </c>
      <c r="E84" t="s">
        <v>27</v>
      </c>
      <c r="F84" t="str">
        <f>VLOOKUP(E84,Crossref!$A$1:$B$14,2,FALSE)</f>
        <v>Hospital Admissions, Asthma</v>
      </c>
      <c r="G84">
        <v>12420100.699999999</v>
      </c>
      <c r="H84">
        <v>6.4093930000000002E-3</v>
      </c>
      <c r="I84">
        <v>6.4093930000000002E-3</v>
      </c>
      <c r="J84">
        <v>8849.90985</v>
      </c>
      <c r="K84" s="26">
        <v>7.2399999999999998E-5</v>
      </c>
    </row>
    <row r="85" spans="1:11" x14ac:dyDescent="0.25">
      <c r="A85" t="s">
        <v>76</v>
      </c>
      <c r="B85" t="str">
        <f t="shared" si="9"/>
        <v>BellPM25Nsrc_05</v>
      </c>
      <c r="C85" t="str">
        <f t="shared" si="10"/>
        <v>PM25N</v>
      </c>
      <c r="D85" t="str">
        <f t="shared" si="12"/>
        <v>src_05</v>
      </c>
      <c r="E85" t="s">
        <v>28</v>
      </c>
      <c r="F85" t="str">
        <f>VLOOKUP(E85,Crossref!$A$1:$B$14,2,FALSE)</f>
        <v>Hospital Admissions, All Cardiovascular (less Myocardial Infarctions)</v>
      </c>
      <c r="G85">
        <v>3100740.6340000001</v>
      </c>
      <c r="H85">
        <v>1.8594451000000001E-2</v>
      </c>
      <c r="I85">
        <v>1.8594451000000001E-2</v>
      </c>
      <c r="J85">
        <v>105128.1398</v>
      </c>
      <c r="K85" s="26">
        <v>1.77E-5</v>
      </c>
    </row>
    <row r="86" spans="1:11" x14ac:dyDescent="0.25">
      <c r="A86" t="s">
        <v>76</v>
      </c>
      <c r="B86" t="str">
        <f t="shared" si="9"/>
        <v>Zanobetti_18TO24PM25Nsrc_05</v>
      </c>
      <c r="C86" t="str">
        <f t="shared" si="10"/>
        <v>PM25N</v>
      </c>
      <c r="D86" t="str">
        <f t="shared" si="12"/>
        <v>src_05</v>
      </c>
      <c r="E86" t="s">
        <v>30</v>
      </c>
      <c r="F86" t="str">
        <f>VLOOKUP(E86,Crossref!$A$1:$B$14,2,FALSE)</f>
        <v>Acute Myocardial Infarction, Nonfatal</v>
      </c>
      <c r="G86">
        <v>1225390.2320000001</v>
      </c>
      <c r="H86" s="26">
        <v>8.9299999999999992E-6</v>
      </c>
      <c r="I86" s="26">
        <v>8.9299999999999992E-6</v>
      </c>
      <c r="J86">
        <v>17.355196970000001</v>
      </c>
      <c r="K86" s="26">
        <v>5.1499999999999998E-5</v>
      </c>
    </row>
    <row r="87" spans="1:11" x14ac:dyDescent="0.25">
      <c r="A87" t="s">
        <v>76</v>
      </c>
      <c r="B87" t="str">
        <f t="shared" si="9"/>
        <v>Zanobetti_25TO44PM25Nsrc_05</v>
      </c>
      <c r="C87" t="str">
        <f t="shared" si="10"/>
        <v>PM25N</v>
      </c>
      <c r="D87" t="str">
        <f t="shared" si="12"/>
        <v>src_05</v>
      </c>
      <c r="E87" t="s">
        <v>31</v>
      </c>
      <c r="F87" t="str">
        <f>VLOOKUP(E87,Crossref!$A$1:$B$14,2,FALSE)</f>
        <v>Acute Myocardial Infarction, Nonfatal</v>
      </c>
      <c r="G87">
        <v>4163180.6159999999</v>
      </c>
      <c r="H87">
        <v>7.1366400000000003E-4</v>
      </c>
      <c r="I87">
        <v>7.1366400000000003E-4</v>
      </c>
      <c r="J87">
        <v>1120.8064099999999</v>
      </c>
      <c r="K87" s="26">
        <v>6.3700000000000003E-5</v>
      </c>
    </row>
    <row r="88" spans="1:11" x14ac:dyDescent="0.25">
      <c r="A88" t="s">
        <v>76</v>
      </c>
      <c r="B88" t="str">
        <f t="shared" si="9"/>
        <v>Zanobetti_45TO54PM25Nsrc_05</v>
      </c>
      <c r="C88" t="str">
        <f t="shared" si="10"/>
        <v>PM25N</v>
      </c>
      <c r="D88" t="str">
        <f t="shared" si="12"/>
        <v>src_05</v>
      </c>
      <c r="E88" t="s">
        <v>32</v>
      </c>
      <c r="F88" t="str">
        <f>VLOOKUP(E88,Crossref!$A$1:$B$14,2,FALSE)</f>
        <v>Acute Myocardial Infarction, Nonfatal</v>
      </c>
      <c r="G88">
        <v>1978991.38</v>
      </c>
      <c r="H88">
        <v>1.7385809999999999E-3</v>
      </c>
      <c r="I88">
        <v>1.7385809999999999E-3</v>
      </c>
      <c r="J88">
        <v>2870.8332780000001</v>
      </c>
      <c r="K88" s="26">
        <v>6.0600000000000003E-5</v>
      </c>
    </row>
    <row r="89" spans="1:11" x14ac:dyDescent="0.25">
      <c r="A89" t="s">
        <v>76</v>
      </c>
      <c r="B89" t="str">
        <f t="shared" si="9"/>
        <v>Zanobetti_55TO64PM25Nsrc_05</v>
      </c>
      <c r="C89" t="str">
        <f t="shared" si="10"/>
        <v>PM25N</v>
      </c>
      <c r="D89" t="str">
        <f t="shared" si="12"/>
        <v>src_05</v>
      </c>
      <c r="E89" t="s">
        <v>33</v>
      </c>
      <c r="F89" t="str">
        <f>VLOOKUP(E89,Crossref!$A$1:$B$14,2,FALSE)</f>
        <v>Acute Myocardial Infarction, Nonfatal</v>
      </c>
      <c r="G89">
        <v>1638811.2609999999</v>
      </c>
      <c r="H89">
        <v>2.8158110000000001E-3</v>
      </c>
      <c r="I89">
        <v>2.8158110000000001E-3</v>
      </c>
      <c r="J89">
        <v>4823.971673</v>
      </c>
      <c r="K89" s="26">
        <v>5.8400000000000003E-5</v>
      </c>
    </row>
    <row r="90" spans="1:11" x14ac:dyDescent="0.25">
      <c r="A90" t="s">
        <v>76</v>
      </c>
      <c r="B90" t="str">
        <f t="shared" si="9"/>
        <v>Zanobetti_65TO99PM25Nsrc_05</v>
      </c>
      <c r="C90" t="str">
        <f t="shared" si="10"/>
        <v>PM25N</v>
      </c>
      <c r="D90" t="str">
        <f t="shared" si="12"/>
        <v>src_05</v>
      </c>
      <c r="E90" t="s">
        <v>34</v>
      </c>
      <c r="F90" t="str">
        <f>VLOOKUP(E90,Crossref!$A$1:$B$14,2,FALSE)</f>
        <v>Acute Myocardial Infarction, Nonfatal</v>
      </c>
      <c r="G90">
        <v>3100740.6340000001</v>
      </c>
      <c r="H90">
        <v>1.1362261E-2</v>
      </c>
      <c r="I90">
        <v>1.1362261E-2</v>
      </c>
      <c r="J90">
        <v>20347.305820000001</v>
      </c>
      <c r="K90" s="26">
        <v>5.5800000000000001E-5</v>
      </c>
    </row>
    <row r="91" spans="1:11" x14ac:dyDescent="0.25">
      <c r="A91" t="s">
        <v>76</v>
      </c>
      <c r="B91" t="str">
        <f t="shared" si="9"/>
        <v>Zanobetti_HAPM25Nsrc_05</v>
      </c>
      <c r="C91" t="str">
        <f t="shared" si="10"/>
        <v>PM25N</v>
      </c>
      <c r="D91" t="str">
        <f t="shared" si="12"/>
        <v>src_05</v>
      </c>
      <c r="E91" t="s">
        <v>29</v>
      </c>
      <c r="F91" t="str">
        <f>VLOOKUP(E91,Crossref!$A$1:$B$14,2,FALSE)</f>
        <v>Hospital Admissions, All Respiratory</v>
      </c>
      <c r="G91">
        <v>3100740.6340000001</v>
      </c>
      <c r="H91">
        <v>3.7517161E-2</v>
      </c>
      <c r="I91">
        <v>3.7517161E-2</v>
      </c>
      <c r="J91">
        <v>90362.520199999999</v>
      </c>
      <c r="K91" s="26">
        <v>4.1499999999999999E-5</v>
      </c>
    </row>
    <row r="92" spans="1:11" x14ac:dyDescent="0.25">
      <c r="A92" t="s">
        <v>77</v>
      </c>
      <c r="B92" t="str">
        <f t="shared" si="9"/>
        <v>MarPM25PMsrc_05</v>
      </c>
      <c r="C92" t="str">
        <f t="shared" si="10"/>
        <v>PM25PM</v>
      </c>
      <c r="D92" t="str">
        <f t="shared" ref="D92:D101" si="13">RIGHT(A92,FIND("D24hrMean_",A92)-2)</f>
        <v>src_05</v>
      </c>
      <c r="E92" t="s">
        <v>25</v>
      </c>
      <c r="F92" t="str">
        <f>VLOOKUP(E92,Crossref!$A$1:$B$14,2,FALSE)</f>
        <v>Emergency Room Visits, Asthma</v>
      </c>
      <c r="G92">
        <v>15520841.24</v>
      </c>
      <c r="H92">
        <v>1.451664582</v>
      </c>
      <c r="I92">
        <v>1.451664582</v>
      </c>
      <c r="J92">
        <v>79270.95693</v>
      </c>
      <c r="K92">
        <v>1.831269E-3</v>
      </c>
    </row>
    <row r="93" spans="1:11" x14ac:dyDescent="0.25">
      <c r="A93" t="s">
        <v>77</v>
      </c>
      <c r="B93" t="str">
        <f t="shared" si="9"/>
        <v>KrewskiPM25PMsrc_05</v>
      </c>
      <c r="C93" t="str">
        <f t="shared" si="10"/>
        <v>PM25PM</v>
      </c>
      <c r="D93" t="str">
        <f t="shared" si="13"/>
        <v>src_05</v>
      </c>
      <c r="E93" t="s">
        <v>26</v>
      </c>
      <c r="F93" t="str">
        <f>VLOOKUP(E93,Crossref!$A$1:$B$14,2,FALSE)</f>
        <v>Mortality, All Cause</v>
      </c>
      <c r="G93">
        <v>9866022.0419999994</v>
      </c>
      <c r="H93">
        <v>4.133619285</v>
      </c>
      <c r="I93">
        <v>4.133619285</v>
      </c>
      <c r="J93">
        <v>184209.65849999999</v>
      </c>
      <c r="K93">
        <v>2.243975E-3</v>
      </c>
    </row>
    <row r="94" spans="1:11" x14ac:dyDescent="0.25">
      <c r="A94" t="s">
        <v>77</v>
      </c>
      <c r="B94" t="str">
        <f t="shared" si="9"/>
        <v>SheppardPM25PMsrc_05</v>
      </c>
      <c r="C94" t="str">
        <f t="shared" si="10"/>
        <v>PM25PM</v>
      </c>
      <c r="D94" t="str">
        <f t="shared" si="13"/>
        <v>src_05</v>
      </c>
      <c r="E94" t="s">
        <v>27</v>
      </c>
      <c r="F94" t="str">
        <f>VLOOKUP(E94,Crossref!$A$1:$B$14,2,FALSE)</f>
        <v>Hospital Admissions, Asthma</v>
      </c>
      <c r="G94">
        <v>12420100.699999999</v>
      </c>
      <c r="H94">
        <v>8.8818926000000006E-2</v>
      </c>
      <c r="I94">
        <v>8.8818926000000006E-2</v>
      </c>
      <c r="J94">
        <v>8849.90985</v>
      </c>
      <c r="K94">
        <v>1.0036139999999999E-3</v>
      </c>
    </row>
    <row r="95" spans="1:11" x14ac:dyDescent="0.25">
      <c r="A95" t="s">
        <v>77</v>
      </c>
      <c r="B95" t="str">
        <f t="shared" si="9"/>
        <v>BellPM25PMsrc_05</v>
      </c>
      <c r="C95" t="str">
        <f t="shared" si="10"/>
        <v>PM25PM</v>
      </c>
      <c r="D95" t="str">
        <f t="shared" si="13"/>
        <v>src_05</v>
      </c>
      <c r="E95" t="s">
        <v>28</v>
      </c>
      <c r="F95" t="str">
        <f>VLOOKUP(E95,Crossref!$A$1:$B$14,2,FALSE)</f>
        <v>Hospital Admissions, All Cardiovascular (less Myocardial Infarctions)</v>
      </c>
      <c r="G95">
        <v>3100740.6340000001</v>
      </c>
      <c r="H95">
        <v>0.28735187200000001</v>
      </c>
      <c r="I95">
        <v>0.28735187200000001</v>
      </c>
      <c r="J95">
        <v>105128.1398</v>
      </c>
      <c r="K95">
        <v>2.7333499999999998E-4</v>
      </c>
    </row>
    <row r="96" spans="1:11" x14ac:dyDescent="0.25">
      <c r="A96" t="s">
        <v>77</v>
      </c>
      <c r="B96" t="str">
        <f t="shared" si="9"/>
        <v>Zanobetti_18TO24PM25PMsrc_05</v>
      </c>
      <c r="C96" t="str">
        <f t="shared" si="10"/>
        <v>PM25PM</v>
      </c>
      <c r="D96" t="str">
        <f t="shared" si="13"/>
        <v>src_05</v>
      </c>
      <c r="E96" t="s">
        <v>30</v>
      </c>
      <c r="F96" t="str">
        <f>VLOOKUP(E96,Crossref!$A$1:$B$14,2,FALSE)</f>
        <v>Acute Myocardial Infarction, Nonfatal</v>
      </c>
      <c r="G96">
        <v>1225390.2320000001</v>
      </c>
      <c r="H96">
        <v>1.3093299999999999E-4</v>
      </c>
      <c r="I96">
        <v>1.3093299999999999E-4</v>
      </c>
      <c r="J96">
        <v>17.355196970000001</v>
      </c>
      <c r="K96">
        <v>7.5443199999999998E-4</v>
      </c>
    </row>
    <row r="97" spans="1:11" x14ac:dyDescent="0.25">
      <c r="A97" t="s">
        <v>77</v>
      </c>
      <c r="B97" t="str">
        <f t="shared" si="9"/>
        <v>Zanobetti_25TO44PM25PMsrc_05</v>
      </c>
      <c r="C97" t="str">
        <f t="shared" si="10"/>
        <v>PM25PM</v>
      </c>
      <c r="D97" t="str">
        <f t="shared" si="13"/>
        <v>src_05</v>
      </c>
      <c r="E97" t="s">
        <v>31</v>
      </c>
      <c r="F97" t="str">
        <f>VLOOKUP(E97,Crossref!$A$1:$B$14,2,FALSE)</f>
        <v>Acute Myocardial Infarction, Nonfatal</v>
      </c>
      <c r="G97">
        <v>4163180.6159999999</v>
      </c>
      <c r="H97">
        <v>1.0309908E-2</v>
      </c>
      <c r="I97">
        <v>1.0309908E-2</v>
      </c>
      <c r="J97">
        <v>1120.8064099999999</v>
      </c>
      <c r="K97">
        <v>9.1986499999999996E-4</v>
      </c>
    </row>
    <row r="98" spans="1:11" x14ac:dyDescent="0.25">
      <c r="A98" t="s">
        <v>77</v>
      </c>
      <c r="B98" t="str">
        <f t="shared" si="9"/>
        <v>Zanobetti_45TO54PM25PMsrc_05</v>
      </c>
      <c r="C98" t="str">
        <f t="shared" si="10"/>
        <v>PM25PM</v>
      </c>
      <c r="D98" t="str">
        <f t="shared" si="13"/>
        <v>src_05</v>
      </c>
      <c r="E98" t="s">
        <v>32</v>
      </c>
      <c r="F98" t="str">
        <f>VLOOKUP(E98,Crossref!$A$1:$B$14,2,FALSE)</f>
        <v>Acute Myocardial Infarction, Nonfatal</v>
      </c>
      <c r="G98">
        <v>1978991.38</v>
      </c>
      <c r="H98">
        <v>2.4268993999999999E-2</v>
      </c>
      <c r="I98">
        <v>2.4268993999999999E-2</v>
      </c>
      <c r="J98">
        <v>2870.8332780000001</v>
      </c>
      <c r="K98">
        <v>8.4536400000000003E-4</v>
      </c>
    </row>
    <row r="99" spans="1:11" x14ac:dyDescent="0.25">
      <c r="A99" t="s">
        <v>77</v>
      </c>
      <c r="B99" t="str">
        <f t="shared" si="9"/>
        <v>Zanobetti_55TO64PM25PMsrc_05</v>
      </c>
      <c r="C99" t="str">
        <f t="shared" si="10"/>
        <v>PM25PM</v>
      </c>
      <c r="D99" t="str">
        <f t="shared" si="13"/>
        <v>src_05</v>
      </c>
      <c r="E99" t="s">
        <v>33</v>
      </c>
      <c r="F99" t="str">
        <f>VLOOKUP(E99,Crossref!$A$1:$B$14,2,FALSE)</f>
        <v>Acute Myocardial Infarction, Nonfatal</v>
      </c>
      <c r="G99">
        <v>1638811.2609999999</v>
      </c>
      <c r="H99">
        <v>3.8341180000000002E-2</v>
      </c>
      <c r="I99">
        <v>3.8341180000000002E-2</v>
      </c>
      <c r="J99">
        <v>4823.971673</v>
      </c>
      <c r="K99">
        <v>7.9480499999999999E-4</v>
      </c>
    </row>
    <row r="100" spans="1:11" x14ac:dyDescent="0.25">
      <c r="A100" t="s">
        <v>77</v>
      </c>
      <c r="B100" t="str">
        <f t="shared" si="9"/>
        <v>Zanobetti_65TO99PM25PMsrc_05</v>
      </c>
      <c r="C100" t="str">
        <f t="shared" si="10"/>
        <v>PM25PM</v>
      </c>
      <c r="D100" t="str">
        <f t="shared" si="13"/>
        <v>src_05</v>
      </c>
      <c r="E100" t="s">
        <v>34</v>
      </c>
      <c r="F100" t="str">
        <f>VLOOKUP(E100,Crossref!$A$1:$B$14,2,FALSE)</f>
        <v>Acute Myocardial Infarction, Nonfatal</v>
      </c>
      <c r="G100">
        <v>3100740.6340000001</v>
      </c>
      <c r="H100">
        <v>0.16964864099999999</v>
      </c>
      <c r="I100">
        <v>0.16964864099999999</v>
      </c>
      <c r="J100">
        <v>20347.305820000001</v>
      </c>
      <c r="K100">
        <v>8.3376499999999998E-4</v>
      </c>
    </row>
    <row r="101" spans="1:11" x14ac:dyDescent="0.25">
      <c r="A101" t="s">
        <v>77</v>
      </c>
      <c r="B101" t="str">
        <f t="shared" si="9"/>
        <v>Zanobetti_HAPM25PMsrc_05</v>
      </c>
      <c r="C101" t="str">
        <f t="shared" si="10"/>
        <v>PM25PM</v>
      </c>
      <c r="D101" t="str">
        <f t="shared" si="13"/>
        <v>src_05</v>
      </c>
      <c r="E101" t="s">
        <v>29</v>
      </c>
      <c r="F101" t="str">
        <f>VLOOKUP(E101,Crossref!$A$1:$B$14,2,FALSE)</f>
        <v>Hospital Admissions, All Respiratory</v>
      </c>
      <c r="G101">
        <v>3100740.6340000001</v>
      </c>
      <c r="H101">
        <v>0.61059977799999998</v>
      </c>
      <c r="I101">
        <v>0.61059977799999998</v>
      </c>
      <c r="J101">
        <v>90362.520199999999</v>
      </c>
      <c r="K101">
        <v>6.7572200000000002E-4</v>
      </c>
    </row>
    <row r="102" spans="1:11" x14ac:dyDescent="0.25">
      <c r="A102" t="s">
        <v>78</v>
      </c>
      <c r="B102" t="str">
        <f t="shared" si="9"/>
        <v>KatsouyanniO3Nsrc_01</v>
      </c>
      <c r="C102" t="str">
        <f t="shared" si="10"/>
        <v>O3N</v>
      </c>
      <c r="D102" t="str">
        <f>RIGHT(A102,FIND("_MDA8_",A102)+2)</f>
        <v>src_01</v>
      </c>
      <c r="E102" t="s">
        <v>35</v>
      </c>
      <c r="F102" t="str">
        <f>VLOOKUP(E102,Crossref!$A$1:$B$14,2,FALSE)</f>
        <v>Hospital Admissions, All Respiratory</v>
      </c>
      <c r="G102">
        <v>3100740.6340000001</v>
      </c>
      <c r="H102">
        <v>0.12956372299999999</v>
      </c>
      <c r="I102">
        <v>0.12956372299999999</v>
      </c>
      <c r="J102">
        <v>90362.520199999999</v>
      </c>
      <c r="K102">
        <v>1.43382E-4</v>
      </c>
    </row>
    <row r="103" spans="1:11" x14ac:dyDescent="0.25">
      <c r="A103" t="s">
        <v>78</v>
      </c>
      <c r="B103" t="str">
        <f t="shared" si="9"/>
        <v>SmithO3Nsrc_01</v>
      </c>
      <c r="C103" t="str">
        <f t="shared" si="10"/>
        <v>O3N</v>
      </c>
      <c r="D103" t="str">
        <f t="shared" ref="D103:D141" si="14">RIGHT(A103,FIND("_MDA8_",A103)+2)</f>
        <v>src_01</v>
      </c>
      <c r="E103" t="s">
        <v>36</v>
      </c>
      <c r="F103" t="str">
        <f>VLOOKUP(E103,Crossref!$A$1:$B$14,2,FALSE)</f>
        <v>Mortality, Non-Accidental</v>
      </c>
      <c r="G103">
        <v>15520841.24</v>
      </c>
      <c r="H103">
        <v>8.0496327000000006E-2</v>
      </c>
      <c r="I103">
        <v>8.0496327000000006E-2</v>
      </c>
      <c r="J103">
        <v>122895.724</v>
      </c>
      <c r="K103" s="26">
        <v>6.5500000000000006E-5</v>
      </c>
    </row>
    <row r="104" spans="1:11" x14ac:dyDescent="0.25">
      <c r="A104" t="s">
        <v>78</v>
      </c>
      <c r="B104" t="str">
        <f t="shared" si="9"/>
        <v>Mar_and_Koenig_0TO17O3Nsrc_01</v>
      </c>
      <c r="C104" t="str">
        <f t="shared" si="10"/>
        <v>O3N</v>
      </c>
      <c r="D104" t="str">
        <f t="shared" si="14"/>
        <v>src_01</v>
      </c>
      <c r="E104" t="s">
        <v>37</v>
      </c>
      <c r="F104" t="str">
        <f>VLOOKUP(E104,Crossref!$A$1:$B$14,2,FALSE)</f>
        <v>Emergency Room Visits, Asthma</v>
      </c>
      <c r="G104">
        <v>3413727.16</v>
      </c>
      <c r="H104">
        <v>0.64397241299999997</v>
      </c>
      <c r="I104">
        <v>0.64397241299999997</v>
      </c>
      <c r="J104">
        <v>24022.79565</v>
      </c>
      <c r="K104">
        <v>2.6806719999999998E-3</v>
      </c>
    </row>
    <row r="105" spans="1:11" x14ac:dyDescent="0.25">
      <c r="A105" t="s">
        <v>78</v>
      </c>
      <c r="B105" t="str">
        <f t="shared" si="9"/>
        <v>Mar_and_Koenig_18TO99O3Nsrc_01</v>
      </c>
      <c r="C105" t="str">
        <f t="shared" si="10"/>
        <v>O3N</v>
      </c>
      <c r="D105" t="str">
        <f t="shared" si="14"/>
        <v>src_01</v>
      </c>
      <c r="E105" t="s">
        <v>38</v>
      </c>
      <c r="F105" t="str">
        <f>VLOOKUP(E105,Crossref!$A$1:$B$14,2,FALSE)</f>
        <v>Emergency Room Visits, Asthma</v>
      </c>
      <c r="G105">
        <v>12107114.109999999</v>
      </c>
      <c r="H105">
        <v>1.041903335</v>
      </c>
      <c r="I105">
        <v>1.041903335</v>
      </c>
      <c r="J105">
        <v>55248.15827</v>
      </c>
      <c r="K105">
        <v>1.885861E-3</v>
      </c>
    </row>
    <row r="106" spans="1:11" x14ac:dyDescent="0.25">
      <c r="A106" t="s">
        <v>79</v>
      </c>
      <c r="B106" t="str">
        <f t="shared" si="9"/>
        <v>KatsouyanniO3Vsrc_01</v>
      </c>
      <c r="C106" t="str">
        <f t="shared" si="10"/>
        <v>O3V</v>
      </c>
      <c r="D106" t="str">
        <f t="shared" si="14"/>
        <v>src_01</v>
      </c>
      <c r="E106" t="s">
        <v>35</v>
      </c>
      <c r="F106" t="str">
        <f>VLOOKUP(E106,Crossref!$A$1:$B$14,2,FALSE)</f>
        <v>Hospital Admissions, All Respiratory</v>
      </c>
      <c r="G106">
        <v>3100740.6340000001</v>
      </c>
      <c r="H106">
        <v>1.8233976999999998E-2</v>
      </c>
      <c r="I106">
        <v>1.8233976999999998E-2</v>
      </c>
      <c r="J106">
        <v>90362.520199999999</v>
      </c>
      <c r="K106" s="26">
        <v>2.02E-5</v>
      </c>
    </row>
    <row r="107" spans="1:11" x14ac:dyDescent="0.25">
      <c r="A107" t="s">
        <v>79</v>
      </c>
      <c r="B107" t="str">
        <f t="shared" si="9"/>
        <v>SmithO3Vsrc_01</v>
      </c>
      <c r="C107" t="str">
        <f t="shared" si="10"/>
        <v>O3V</v>
      </c>
      <c r="D107" t="str">
        <f t="shared" si="14"/>
        <v>src_01</v>
      </c>
      <c r="E107" t="s">
        <v>36</v>
      </c>
      <c r="F107" t="str">
        <f>VLOOKUP(E107,Crossref!$A$1:$B$14,2,FALSE)</f>
        <v>Mortality, Non-Accidental</v>
      </c>
      <c r="G107">
        <v>15520841.24</v>
      </c>
      <c r="H107">
        <v>1.1468387E-2</v>
      </c>
      <c r="I107">
        <v>1.1468387E-2</v>
      </c>
      <c r="J107">
        <v>122895.724</v>
      </c>
      <c r="K107" s="26">
        <v>9.3300000000000005E-6</v>
      </c>
    </row>
    <row r="108" spans="1:11" x14ac:dyDescent="0.25">
      <c r="A108" t="s">
        <v>79</v>
      </c>
      <c r="B108" t="str">
        <f t="shared" si="9"/>
        <v>Mar_and_Koenig_0TO17O3Vsrc_01</v>
      </c>
      <c r="C108" t="str">
        <f t="shared" si="10"/>
        <v>O3V</v>
      </c>
      <c r="D108" t="str">
        <f t="shared" si="14"/>
        <v>src_01</v>
      </c>
      <c r="E108" t="s">
        <v>37</v>
      </c>
      <c r="F108" t="str">
        <f>VLOOKUP(E108,Crossref!$A$1:$B$14,2,FALSE)</f>
        <v>Emergency Room Visits, Asthma</v>
      </c>
      <c r="G108">
        <v>3413727.16</v>
      </c>
      <c r="H108">
        <v>9.8448697000000002E-2</v>
      </c>
      <c r="I108">
        <v>9.8448697000000002E-2</v>
      </c>
      <c r="J108">
        <v>24022.79565</v>
      </c>
      <c r="K108">
        <v>4.0981399999999999E-4</v>
      </c>
    </row>
    <row r="109" spans="1:11" x14ac:dyDescent="0.25">
      <c r="A109" t="s">
        <v>79</v>
      </c>
      <c r="B109" t="str">
        <f t="shared" si="9"/>
        <v>Mar_and_Koenig_18TO99O3Vsrc_01</v>
      </c>
      <c r="C109" t="str">
        <f t="shared" si="10"/>
        <v>O3V</v>
      </c>
      <c r="D109" t="str">
        <f t="shared" si="14"/>
        <v>src_01</v>
      </c>
      <c r="E109" t="s">
        <v>38</v>
      </c>
      <c r="F109" t="str">
        <f>VLOOKUP(E109,Crossref!$A$1:$B$14,2,FALSE)</f>
        <v>Emergency Room Visits, Asthma</v>
      </c>
      <c r="G109">
        <v>12107114.109999999</v>
      </c>
      <c r="H109">
        <v>0.159969518</v>
      </c>
      <c r="I109">
        <v>0.159969518</v>
      </c>
      <c r="J109">
        <v>55248.15827</v>
      </c>
      <c r="K109">
        <v>2.8954700000000002E-4</v>
      </c>
    </row>
    <row r="110" spans="1:11" x14ac:dyDescent="0.25">
      <c r="A110" t="s">
        <v>80</v>
      </c>
      <c r="B110" t="str">
        <f t="shared" si="9"/>
        <v>KatsouyanniO3Nsrc_02</v>
      </c>
      <c r="C110" t="str">
        <f t="shared" si="10"/>
        <v>O3N</v>
      </c>
      <c r="D110" t="str">
        <f t="shared" si="14"/>
        <v>src_02</v>
      </c>
      <c r="E110" t="s">
        <v>35</v>
      </c>
      <c r="F110" t="str">
        <f>VLOOKUP(E110,Crossref!$A$1:$B$14,2,FALSE)</f>
        <v>Hospital Admissions, All Respiratory</v>
      </c>
      <c r="G110">
        <v>3100740.6340000001</v>
      </c>
      <c r="H110">
        <v>0.14875137799999999</v>
      </c>
      <c r="I110">
        <v>0.14875137799999999</v>
      </c>
      <c r="J110">
        <v>90362.520199999999</v>
      </c>
      <c r="K110">
        <v>1.64616E-4</v>
      </c>
    </row>
    <row r="111" spans="1:11" x14ac:dyDescent="0.25">
      <c r="A111" t="s">
        <v>80</v>
      </c>
      <c r="B111" t="str">
        <f t="shared" si="9"/>
        <v>SmithO3Nsrc_02</v>
      </c>
      <c r="C111" t="str">
        <f t="shared" si="10"/>
        <v>O3N</v>
      </c>
      <c r="D111" t="str">
        <f t="shared" si="14"/>
        <v>src_02</v>
      </c>
      <c r="E111" t="s">
        <v>36</v>
      </c>
      <c r="F111" t="str">
        <f>VLOOKUP(E111,Crossref!$A$1:$B$14,2,FALSE)</f>
        <v>Mortality, Non-Accidental</v>
      </c>
      <c r="G111">
        <v>15520841.24</v>
      </c>
      <c r="H111">
        <v>9.4210641999999997E-2</v>
      </c>
      <c r="I111">
        <v>9.4210641999999997E-2</v>
      </c>
      <c r="J111">
        <v>122895.724</v>
      </c>
      <c r="K111" s="26">
        <v>7.6699999999999994E-5</v>
      </c>
    </row>
    <row r="112" spans="1:11" x14ac:dyDescent="0.25">
      <c r="A112" t="s">
        <v>80</v>
      </c>
      <c r="B112" t="str">
        <f t="shared" si="9"/>
        <v>Mar_and_Koenig_0TO17O3Nsrc_02</v>
      </c>
      <c r="C112" t="str">
        <f t="shared" si="10"/>
        <v>O3N</v>
      </c>
      <c r="D112" t="str">
        <f t="shared" si="14"/>
        <v>src_02</v>
      </c>
      <c r="E112" t="s">
        <v>37</v>
      </c>
      <c r="F112" t="str">
        <f>VLOOKUP(E112,Crossref!$A$1:$B$14,2,FALSE)</f>
        <v>Emergency Room Visits, Asthma</v>
      </c>
      <c r="G112">
        <v>3413727.16</v>
      </c>
      <c r="H112">
        <v>0.57565781000000005</v>
      </c>
      <c r="I112">
        <v>0.57565781000000005</v>
      </c>
      <c r="J112">
        <v>24022.79565</v>
      </c>
      <c r="K112">
        <v>2.3962979999999998E-3</v>
      </c>
    </row>
    <row r="113" spans="1:11" x14ac:dyDescent="0.25">
      <c r="A113" t="s">
        <v>80</v>
      </c>
      <c r="B113" t="str">
        <f t="shared" si="9"/>
        <v>Mar_and_Koenig_18TO99O3Nsrc_02</v>
      </c>
      <c r="C113" t="str">
        <f t="shared" si="10"/>
        <v>O3N</v>
      </c>
      <c r="D113" t="str">
        <f t="shared" si="14"/>
        <v>src_02</v>
      </c>
      <c r="E113" t="s">
        <v>38</v>
      </c>
      <c r="F113" t="str">
        <f>VLOOKUP(E113,Crossref!$A$1:$B$14,2,FALSE)</f>
        <v>Emergency Room Visits, Asthma</v>
      </c>
      <c r="G113">
        <v>12107114.109999999</v>
      </c>
      <c r="H113">
        <v>0.98934072200000001</v>
      </c>
      <c r="I113">
        <v>0.98934072200000001</v>
      </c>
      <c r="J113">
        <v>55248.15827</v>
      </c>
      <c r="K113">
        <v>1.790722E-3</v>
      </c>
    </row>
    <row r="114" spans="1:11" x14ac:dyDescent="0.25">
      <c r="A114" t="s">
        <v>81</v>
      </c>
      <c r="B114" t="str">
        <f t="shared" si="9"/>
        <v>KatsouyanniO3Vsrc_02</v>
      </c>
      <c r="C114" t="str">
        <f t="shared" si="10"/>
        <v>O3V</v>
      </c>
      <c r="D114" t="str">
        <f t="shared" si="14"/>
        <v>src_02</v>
      </c>
      <c r="E114" t="s">
        <v>35</v>
      </c>
      <c r="F114" t="str">
        <f>VLOOKUP(E114,Crossref!$A$1:$B$14,2,FALSE)</f>
        <v>Hospital Admissions, All Respiratory</v>
      </c>
      <c r="G114">
        <v>3100740.6340000001</v>
      </c>
      <c r="H114">
        <v>1.0200648999999999E-2</v>
      </c>
      <c r="I114">
        <v>1.0200648999999999E-2</v>
      </c>
      <c r="J114">
        <v>90362.520199999999</v>
      </c>
      <c r="K114" s="26">
        <v>1.13E-5</v>
      </c>
    </row>
    <row r="115" spans="1:11" x14ac:dyDescent="0.25">
      <c r="A115" t="s">
        <v>81</v>
      </c>
      <c r="B115" t="str">
        <f t="shared" si="9"/>
        <v>SmithO3Vsrc_02</v>
      </c>
      <c r="C115" t="str">
        <f t="shared" si="10"/>
        <v>O3V</v>
      </c>
      <c r="D115" t="str">
        <f t="shared" si="14"/>
        <v>src_02</v>
      </c>
      <c r="E115" t="s">
        <v>36</v>
      </c>
      <c r="F115" t="str">
        <f>VLOOKUP(E115,Crossref!$A$1:$B$14,2,FALSE)</f>
        <v>Mortality, Non-Accidental</v>
      </c>
      <c r="G115">
        <v>15520841.24</v>
      </c>
      <c r="H115">
        <v>6.3528619999999999E-3</v>
      </c>
      <c r="I115">
        <v>6.3528619999999999E-3</v>
      </c>
      <c r="J115">
        <v>122895.724</v>
      </c>
      <c r="K115" s="26">
        <v>5.1699999999999996E-6</v>
      </c>
    </row>
    <row r="116" spans="1:11" x14ac:dyDescent="0.25">
      <c r="A116" t="s">
        <v>81</v>
      </c>
      <c r="B116" t="str">
        <f t="shared" si="9"/>
        <v>Mar_and_Koenig_0TO17O3Vsrc_02</v>
      </c>
      <c r="C116" t="str">
        <f t="shared" si="10"/>
        <v>O3V</v>
      </c>
      <c r="D116" t="str">
        <f t="shared" si="14"/>
        <v>src_02</v>
      </c>
      <c r="E116" t="s">
        <v>37</v>
      </c>
      <c r="F116" t="str">
        <f>VLOOKUP(E116,Crossref!$A$1:$B$14,2,FALSE)</f>
        <v>Emergency Room Visits, Asthma</v>
      </c>
      <c r="G116">
        <v>3413727.16</v>
      </c>
      <c r="H116">
        <v>4.4273686E-2</v>
      </c>
      <c r="I116">
        <v>4.4273686E-2</v>
      </c>
      <c r="J116">
        <v>24022.79565</v>
      </c>
      <c r="K116">
        <v>1.8429899999999999E-4</v>
      </c>
    </row>
    <row r="117" spans="1:11" x14ac:dyDescent="0.25">
      <c r="A117" t="s">
        <v>81</v>
      </c>
      <c r="B117" t="str">
        <f t="shared" si="9"/>
        <v>Mar_and_Koenig_18TO99O3Vsrc_02</v>
      </c>
      <c r="C117" t="str">
        <f t="shared" si="10"/>
        <v>O3V</v>
      </c>
      <c r="D117" t="str">
        <f t="shared" si="14"/>
        <v>src_02</v>
      </c>
      <c r="E117" t="s">
        <v>38</v>
      </c>
      <c r="F117" t="str">
        <f>VLOOKUP(E117,Crossref!$A$1:$B$14,2,FALSE)</f>
        <v>Emergency Room Visits, Asthma</v>
      </c>
      <c r="G117">
        <v>12107114.109999999</v>
      </c>
      <c r="H117">
        <v>7.3491280000000006E-2</v>
      </c>
      <c r="I117">
        <v>7.3491280000000006E-2</v>
      </c>
      <c r="J117">
        <v>55248.15827</v>
      </c>
      <c r="K117">
        <v>1.3302E-4</v>
      </c>
    </row>
    <row r="118" spans="1:11" x14ac:dyDescent="0.25">
      <c r="A118" t="s">
        <v>82</v>
      </c>
      <c r="B118" t="str">
        <f t="shared" si="9"/>
        <v>KatsouyanniO3Nsrc_03</v>
      </c>
      <c r="C118" t="str">
        <f t="shared" si="10"/>
        <v>O3N</v>
      </c>
      <c r="D118" t="str">
        <f t="shared" si="14"/>
        <v>src_03</v>
      </c>
      <c r="E118" t="s">
        <v>35</v>
      </c>
      <c r="F118" t="str">
        <f>VLOOKUP(E118,Crossref!$A$1:$B$14,2,FALSE)</f>
        <v>Hospital Admissions, All Respiratory</v>
      </c>
      <c r="G118">
        <v>3100740.6340000001</v>
      </c>
      <c r="H118">
        <v>9.9654584000000004E-2</v>
      </c>
      <c r="I118">
        <v>9.9654584000000004E-2</v>
      </c>
      <c r="J118">
        <v>90362.520199999999</v>
      </c>
      <c r="K118">
        <v>1.10283E-4</v>
      </c>
    </row>
    <row r="119" spans="1:11" x14ac:dyDescent="0.25">
      <c r="A119" t="s">
        <v>82</v>
      </c>
      <c r="B119" t="str">
        <f t="shared" si="9"/>
        <v>SmithO3Nsrc_03</v>
      </c>
      <c r="C119" t="str">
        <f t="shared" si="10"/>
        <v>O3N</v>
      </c>
      <c r="D119" t="str">
        <f t="shared" si="14"/>
        <v>src_03</v>
      </c>
      <c r="E119" t="s">
        <v>36</v>
      </c>
      <c r="F119" t="str">
        <f>VLOOKUP(E119,Crossref!$A$1:$B$14,2,FALSE)</f>
        <v>Mortality, Non-Accidental</v>
      </c>
      <c r="G119">
        <v>15520841.24</v>
      </c>
      <c r="H119">
        <v>6.1774716E-2</v>
      </c>
      <c r="I119">
        <v>6.1774716E-2</v>
      </c>
      <c r="J119">
        <v>122895.724</v>
      </c>
      <c r="K119" s="26">
        <v>5.0300000000000003E-5</v>
      </c>
    </row>
    <row r="120" spans="1:11" x14ac:dyDescent="0.25">
      <c r="A120" t="s">
        <v>82</v>
      </c>
      <c r="B120" t="str">
        <f t="shared" si="9"/>
        <v>Mar_and_Koenig_0TO17O3Nsrc_03</v>
      </c>
      <c r="C120" t="str">
        <f t="shared" si="10"/>
        <v>O3N</v>
      </c>
      <c r="D120" t="str">
        <f t="shared" si="14"/>
        <v>src_03</v>
      </c>
      <c r="E120" t="s">
        <v>37</v>
      </c>
      <c r="F120" t="str">
        <f>VLOOKUP(E120,Crossref!$A$1:$B$14,2,FALSE)</f>
        <v>Emergency Room Visits, Asthma</v>
      </c>
      <c r="G120">
        <v>3413727.16</v>
      </c>
      <c r="H120">
        <v>0.51074359999999996</v>
      </c>
      <c r="I120">
        <v>0.51074359999999996</v>
      </c>
      <c r="J120">
        <v>24022.79565</v>
      </c>
      <c r="K120">
        <v>2.1260789999999999E-3</v>
      </c>
    </row>
    <row r="121" spans="1:11" x14ac:dyDescent="0.25">
      <c r="A121" t="s">
        <v>82</v>
      </c>
      <c r="B121" t="str">
        <f t="shared" si="9"/>
        <v>Mar_and_Koenig_18TO99O3Nsrc_03</v>
      </c>
      <c r="C121" t="str">
        <f t="shared" si="10"/>
        <v>O3N</v>
      </c>
      <c r="D121" t="str">
        <f t="shared" si="14"/>
        <v>src_03</v>
      </c>
      <c r="E121" t="s">
        <v>38</v>
      </c>
      <c r="F121" t="str">
        <f>VLOOKUP(E121,Crossref!$A$1:$B$14,2,FALSE)</f>
        <v>Emergency Room Visits, Asthma</v>
      </c>
      <c r="G121">
        <v>12107114.109999999</v>
      </c>
      <c r="H121">
        <v>0.79950879600000002</v>
      </c>
      <c r="I121">
        <v>0.79950879600000002</v>
      </c>
      <c r="J121">
        <v>55248.15827</v>
      </c>
      <c r="K121">
        <v>1.447123E-3</v>
      </c>
    </row>
    <row r="122" spans="1:11" x14ac:dyDescent="0.25">
      <c r="A122" t="s">
        <v>83</v>
      </c>
      <c r="B122" t="str">
        <f t="shared" si="9"/>
        <v>KatsouyanniO3Vsrc_03</v>
      </c>
      <c r="C122" t="str">
        <f t="shared" si="10"/>
        <v>O3V</v>
      </c>
      <c r="D122" t="str">
        <f t="shared" si="14"/>
        <v>src_03</v>
      </c>
      <c r="E122" t="s">
        <v>35</v>
      </c>
      <c r="F122" t="str">
        <f>VLOOKUP(E122,Crossref!$A$1:$B$14,2,FALSE)</f>
        <v>Hospital Admissions, All Respiratory</v>
      </c>
      <c r="G122">
        <v>3100740.6340000001</v>
      </c>
      <c r="H122">
        <v>8.8070790000000006E-3</v>
      </c>
      <c r="I122">
        <v>8.8070790000000006E-3</v>
      </c>
      <c r="J122">
        <v>90362.520199999999</v>
      </c>
      <c r="K122" s="26">
        <v>9.7499999999999998E-6</v>
      </c>
    </row>
    <row r="123" spans="1:11" x14ac:dyDescent="0.25">
      <c r="A123" t="s">
        <v>83</v>
      </c>
      <c r="B123" t="str">
        <f t="shared" si="9"/>
        <v>SmithO3Vsrc_03</v>
      </c>
      <c r="C123" t="str">
        <f t="shared" si="10"/>
        <v>O3V</v>
      </c>
      <c r="D123" t="str">
        <f t="shared" si="14"/>
        <v>src_03</v>
      </c>
      <c r="E123" t="s">
        <v>36</v>
      </c>
      <c r="F123" t="str">
        <f>VLOOKUP(E123,Crossref!$A$1:$B$14,2,FALSE)</f>
        <v>Mortality, Non-Accidental</v>
      </c>
      <c r="G123">
        <v>15520841.24</v>
      </c>
      <c r="H123">
        <v>5.4637949999999996E-3</v>
      </c>
      <c r="I123">
        <v>5.4637949999999996E-3</v>
      </c>
      <c r="J123">
        <v>122895.724</v>
      </c>
      <c r="K123" s="26">
        <v>4.4499999999999997E-6</v>
      </c>
    </row>
    <row r="124" spans="1:11" x14ac:dyDescent="0.25">
      <c r="A124" t="s">
        <v>83</v>
      </c>
      <c r="B124" t="str">
        <f t="shared" si="9"/>
        <v>Mar_and_Koenig_0TO17O3Vsrc_03</v>
      </c>
      <c r="C124" t="str">
        <f t="shared" si="10"/>
        <v>O3V</v>
      </c>
      <c r="D124" t="str">
        <f t="shared" si="14"/>
        <v>src_03</v>
      </c>
      <c r="E124" t="s">
        <v>37</v>
      </c>
      <c r="F124" t="str">
        <f>VLOOKUP(E124,Crossref!$A$1:$B$14,2,FALSE)</f>
        <v>Emergency Room Visits, Asthma</v>
      </c>
      <c r="G124">
        <v>3413727.16</v>
      </c>
      <c r="H124">
        <v>4.7443973E-2</v>
      </c>
      <c r="I124">
        <v>4.7443973E-2</v>
      </c>
      <c r="J124">
        <v>24022.79565</v>
      </c>
      <c r="K124">
        <v>1.9749599999999999E-4</v>
      </c>
    </row>
    <row r="125" spans="1:11" x14ac:dyDescent="0.25">
      <c r="A125" t="s">
        <v>83</v>
      </c>
      <c r="B125" t="str">
        <f t="shared" si="9"/>
        <v>Mar_and_Koenig_18TO99O3Vsrc_03</v>
      </c>
      <c r="C125" t="str">
        <f t="shared" si="10"/>
        <v>O3V</v>
      </c>
      <c r="D125" t="str">
        <f t="shared" si="14"/>
        <v>src_03</v>
      </c>
      <c r="E125" t="s">
        <v>38</v>
      </c>
      <c r="F125" t="str">
        <f>VLOOKUP(E125,Crossref!$A$1:$B$14,2,FALSE)</f>
        <v>Emergency Room Visits, Asthma</v>
      </c>
      <c r="G125">
        <v>12107114.109999999</v>
      </c>
      <c r="H125">
        <v>7.4711751000000007E-2</v>
      </c>
      <c r="I125">
        <v>7.4711751000000007E-2</v>
      </c>
      <c r="J125">
        <v>55248.15827</v>
      </c>
      <c r="K125">
        <v>1.35229E-4</v>
      </c>
    </row>
    <row r="126" spans="1:11" x14ac:dyDescent="0.25">
      <c r="A126" t="s">
        <v>84</v>
      </c>
      <c r="B126" t="str">
        <f t="shared" si="9"/>
        <v>KatsouyanniO3Nsrc_04</v>
      </c>
      <c r="C126" t="str">
        <f t="shared" si="10"/>
        <v>O3N</v>
      </c>
      <c r="D126" t="str">
        <f t="shared" si="14"/>
        <v>src_04</v>
      </c>
      <c r="E126" t="s">
        <v>35</v>
      </c>
      <c r="F126" t="str">
        <f>VLOOKUP(E126,Crossref!$A$1:$B$14,2,FALSE)</f>
        <v>Hospital Admissions, All Respiratory</v>
      </c>
      <c r="G126">
        <v>3100740.6340000001</v>
      </c>
      <c r="H126">
        <v>0.122688095</v>
      </c>
      <c r="I126">
        <v>0.122688095</v>
      </c>
      <c r="J126">
        <v>90362.520199999999</v>
      </c>
      <c r="K126">
        <v>1.35773E-4</v>
      </c>
    </row>
    <row r="127" spans="1:11" x14ac:dyDescent="0.25">
      <c r="A127" t="s">
        <v>84</v>
      </c>
      <c r="B127" t="str">
        <f t="shared" si="9"/>
        <v>SmithO3Nsrc_04</v>
      </c>
      <c r="C127" t="str">
        <f t="shared" si="10"/>
        <v>O3N</v>
      </c>
      <c r="D127" t="str">
        <f t="shared" si="14"/>
        <v>src_04</v>
      </c>
      <c r="E127" t="s">
        <v>36</v>
      </c>
      <c r="F127" t="str">
        <f>VLOOKUP(E127,Crossref!$A$1:$B$14,2,FALSE)</f>
        <v>Mortality, Non-Accidental</v>
      </c>
      <c r="G127">
        <v>15520841.24</v>
      </c>
      <c r="H127">
        <v>7.4524529000000006E-2</v>
      </c>
      <c r="I127">
        <v>7.4524529000000006E-2</v>
      </c>
      <c r="J127">
        <v>122895.724</v>
      </c>
      <c r="K127" s="26">
        <v>6.0600000000000003E-5</v>
      </c>
    </row>
    <row r="128" spans="1:11" x14ac:dyDescent="0.25">
      <c r="A128" t="s">
        <v>84</v>
      </c>
      <c r="B128" t="str">
        <f t="shared" si="9"/>
        <v>Mar_and_Koenig_0TO17O3Nsrc_04</v>
      </c>
      <c r="C128" t="str">
        <f t="shared" si="10"/>
        <v>O3N</v>
      </c>
      <c r="D128" t="str">
        <f t="shared" si="14"/>
        <v>src_04</v>
      </c>
      <c r="E128" t="s">
        <v>37</v>
      </c>
      <c r="F128" t="str">
        <f>VLOOKUP(E128,Crossref!$A$1:$B$14,2,FALSE)</f>
        <v>Emergency Room Visits, Asthma</v>
      </c>
      <c r="G128">
        <v>3413727.16</v>
      </c>
      <c r="H128">
        <v>0.63940534900000001</v>
      </c>
      <c r="I128">
        <v>0.63940534900000001</v>
      </c>
      <c r="J128">
        <v>24022.79565</v>
      </c>
      <c r="K128">
        <v>2.6616610000000001E-3</v>
      </c>
    </row>
    <row r="129" spans="1:11" x14ac:dyDescent="0.25">
      <c r="A129" t="s">
        <v>84</v>
      </c>
      <c r="B129" t="str">
        <f t="shared" si="9"/>
        <v>Mar_and_Koenig_18TO99O3Nsrc_04</v>
      </c>
      <c r="C129" t="str">
        <f t="shared" si="10"/>
        <v>O3N</v>
      </c>
      <c r="D129" t="str">
        <f t="shared" si="14"/>
        <v>src_04</v>
      </c>
      <c r="E129" t="s">
        <v>38</v>
      </c>
      <c r="F129" t="str">
        <f>VLOOKUP(E129,Crossref!$A$1:$B$14,2,FALSE)</f>
        <v>Emergency Room Visits, Asthma</v>
      </c>
      <c r="G129">
        <v>12107114.109999999</v>
      </c>
      <c r="H129">
        <v>1.06019719</v>
      </c>
      <c r="I129">
        <v>1.06019719</v>
      </c>
      <c r="J129">
        <v>55248.15827</v>
      </c>
      <c r="K129">
        <v>1.918973E-3</v>
      </c>
    </row>
    <row r="130" spans="1:11" x14ac:dyDescent="0.25">
      <c r="A130" t="s">
        <v>85</v>
      </c>
      <c r="B130" t="str">
        <f t="shared" si="9"/>
        <v>KatsouyanniO3Vsrc_04</v>
      </c>
      <c r="C130" t="str">
        <f t="shared" si="10"/>
        <v>O3V</v>
      </c>
      <c r="D130" t="str">
        <f t="shared" si="14"/>
        <v>src_04</v>
      </c>
      <c r="E130" t="s">
        <v>35</v>
      </c>
      <c r="F130" t="str">
        <f>VLOOKUP(E130,Crossref!$A$1:$B$14,2,FALSE)</f>
        <v>Hospital Admissions, All Respiratory</v>
      </c>
      <c r="G130">
        <v>3100740.6340000001</v>
      </c>
      <c r="H130">
        <v>8.8081700000000006E-3</v>
      </c>
      <c r="I130">
        <v>8.8081700000000006E-3</v>
      </c>
      <c r="J130">
        <v>90362.520199999999</v>
      </c>
      <c r="K130" s="26">
        <v>9.7499999999999998E-6</v>
      </c>
    </row>
    <row r="131" spans="1:11" x14ac:dyDescent="0.25">
      <c r="A131" t="s">
        <v>85</v>
      </c>
      <c r="B131" t="str">
        <f t="shared" ref="B131:B141" si="15">E131&amp;C131&amp;D131</f>
        <v>SmithO3Vsrc_04</v>
      </c>
      <c r="C131" t="str">
        <f t="shared" ref="C131:C141" si="16">LEFT(A131,(FIND("_",A131,1)-1))</f>
        <v>O3V</v>
      </c>
      <c r="D131" t="str">
        <f t="shared" si="14"/>
        <v>src_04</v>
      </c>
      <c r="E131" t="s">
        <v>36</v>
      </c>
      <c r="F131" t="str">
        <f>VLOOKUP(E131,Crossref!$A$1:$B$14,2,FALSE)</f>
        <v>Mortality, Non-Accidental</v>
      </c>
      <c r="G131">
        <v>15520841.24</v>
      </c>
      <c r="H131">
        <v>5.1919419999999997E-3</v>
      </c>
      <c r="I131">
        <v>5.1919419999999997E-3</v>
      </c>
      <c r="J131">
        <v>122895.724</v>
      </c>
      <c r="K131" s="26">
        <v>4.2200000000000003E-6</v>
      </c>
    </row>
    <row r="132" spans="1:11" x14ac:dyDescent="0.25">
      <c r="A132" t="s">
        <v>85</v>
      </c>
      <c r="B132" t="str">
        <f t="shared" si="15"/>
        <v>Mar_and_Koenig_0TO17O3Vsrc_04</v>
      </c>
      <c r="C132" t="str">
        <f t="shared" si="16"/>
        <v>O3V</v>
      </c>
      <c r="D132" t="str">
        <f t="shared" si="14"/>
        <v>src_04</v>
      </c>
      <c r="E132" t="s">
        <v>37</v>
      </c>
      <c r="F132" t="str">
        <f>VLOOKUP(E132,Crossref!$A$1:$B$14,2,FALSE)</f>
        <v>Emergency Room Visits, Asthma</v>
      </c>
      <c r="G132">
        <v>3413727.16</v>
      </c>
      <c r="H132">
        <v>4.5316519999999999E-2</v>
      </c>
      <c r="I132">
        <v>4.5316519999999999E-2</v>
      </c>
      <c r="J132">
        <v>24022.79565</v>
      </c>
      <c r="K132">
        <v>1.8864000000000001E-4</v>
      </c>
    </row>
    <row r="133" spans="1:11" x14ac:dyDescent="0.25">
      <c r="A133" t="s">
        <v>85</v>
      </c>
      <c r="B133" t="str">
        <f t="shared" si="15"/>
        <v>Mar_and_Koenig_18TO99O3Vsrc_04</v>
      </c>
      <c r="C133" t="str">
        <f t="shared" si="16"/>
        <v>O3V</v>
      </c>
      <c r="D133" t="str">
        <f t="shared" si="14"/>
        <v>src_04</v>
      </c>
      <c r="E133" t="s">
        <v>38</v>
      </c>
      <c r="F133" t="str">
        <f>VLOOKUP(E133,Crossref!$A$1:$B$14,2,FALSE)</f>
        <v>Emergency Room Visits, Asthma</v>
      </c>
      <c r="G133">
        <v>12107114.109999999</v>
      </c>
      <c r="H133">
        <v>7.6579818999999993E-2</v>
      </c>
      <c r="I133">
        <v>7.6579818999999993E-2</v>
      </c>
      <c r="J133">
        <v>55248.15827</v>
      </c>
      <c r="K133">
        <v>1.3861099999999999E-4</v>
      </c>
    </row>
    <row r="134" spans="1:11" x14ac:dyDescent="0.25">
      <c r="A134" t="s">
        <v>86</v>
      </c>
      <c r="B134" t="str">
        <f t="shared" si="15"/>
        <v>KatsouyanniO3Nsrc_05</v>
      </c>
      <c r="C134" t="str">
        <f t="shared" si="16"/>
        <v>O3N</v>
      </c>
      <c r="D134" t="str">
        <f t="shared" si="14"/>
        <v>src_05</v>
      </c>
      <c r="E134" t="s">
        <v>35</v>
      </c>
      <c r="F134" t="str">
        <f>VLOOKUP(E134,Crossref!$A$1:$B$14,2,FALSE)</f>
        <v>Hospital Admissions, All Respiratory</v>
      </c>
      <c r="G134">
        <v>3100740.6340000001</v>
      </c>
      <c r="H134">
        <v>0.19270709499999999</v>
      </c>
      <c r="I134">
        <v>0.19270709499999999</v>
      </c>
      <c r="J134">
        <v>90362.520199999999</v>
      </c>
      <c r="K134">
        <v>2.1326E-4</v>
      </c>
    </row>
    <row r="135" spans="1:11" x14ac:dyDescent="0.25">
      <c r="A135" t="s">
        <v>86</v>
      </c>
      <c r="B135" t="str">
        <f t="shared" si="15"/>
        <v>SmithO3Nsrc_05</v>
      </c>
      <c r="C135" t="str">
        <f t="shared" si="16"/>
        <v>O3N</v>
      </c>
      <c r="D135" t="str">
        <f t="shared" si="14"/>
        <v>src_05</v>
      </c>
      <c r="E135" t="s">
        <v>36</v>
      </c>
      <c r="F135" t="str">
        <f>VLOOKUP(E135,Crossref!$A$1:$B$14,2,FALSE)</f>
        <v>Mortality, Non-Accidental</v>
      </c>
      <c r="G135">
        <v>15520841.24</v>
      </c>
      <c r="H135">
        <v>0.12435560499999999</v>
      </c>
      <c r="I135">
        <v>0.12435560499999999</v>
      </c>
      <c r="J135">
        <v>122895.724</v>
      </c>
      <c r="K135">
        <v>1.0118799999999999E-4</v>
      </c>
    </row>
    <row r="136" spans="1:11" x14ac:dyDescent="0.25">
      <c r="A136" t="s">
        <v>86</v>
      </c>
      <c r="B136" t="str">
        <f t="shared" si="15"/>
        <v>Mar_and_Koenig_0TO17O3Nsrc_05</v>
      </c>
      <c r="C136" t="str">
        <f t="shared" si="16"/>
        <v>O3N</v>
      </c>
      <c r="D136" t="str">
        <f t="shared" si="14"/>
        <v>src_05</v>
      </c>
      <c r="E136" t="s">
        <v>37</v>
      </c>
      <c r="F136" t="str">
        <f>VLOOKUP(E136,Crossref!$A$1:$B$14,2,FALSE)</f>
        <v>Emergency Room Visits, Asthma</v>
      </c>
      <c r="G136">
        <v>3413727.16</v>
      </c>
      <c r="H136">
        <v>0.71763663200000005</v>
      </c>
      <c r="I136">
        <v>0.71763663200000005</v>
      </c>
      <c r="J136">
        <v>24022.79565</v>
      </c>
      <c r="K136">
        <v>2.9873149999999999E-3</v>
      </c>
    </row>
    <row r="137" spans="1:11" x14ac:dyDescent="0.25">
      <c r="A137" t="s">
        <v>86</v>
      </c>
      <c r="B137" t="str">
        <f t="shared" si="15"/>
        <v>Mar_and_Koenig_18TO99O3Nsrc_05</v>
      </c>
      <c r="C137" t="str">
        <f t="shared" si="16"/>
        <v>O3N</v>
      </c>
      <c r="D137" t="str">
        <f t="shared" si="14"/>
        <v>src_05</v>
      </c>
      <c r="E137" t="s">
        <v>38</v>
      </c>
      <c r="F137" t="str">
        <f>VLOOKUP(E137,Crossref!$A$1:$B$14,2,FALSE)</f>
        <v>Emergency Room Visits, Asthma</v>
      </c>
      <c r="G137">
        <v>12107114.109999999</v>
      </c>
      <c r="H137">
        <v>1.2111162090000001</v>
      </c>
      <c r="I137">
        <v>1.2111162090000001</v>
      </c>
      <c r="J137">
        <v>55248.15827</v>
      </c>
      <c r="K137">
        <v>2.1921390000000001E-3</v>
      </c>
    </row>
    <row r="138" spans="1:11" x14ac:dyDescent="0.25">
      <c r="A138" t="s">
        <v>87</v>
      </c>
      <c r="B138" t="str">
        <f t="shared" si="15"/>
        <v>KatsouyanniO3Vsrc_05</v>
      </c>
      <c r="C138" t="str">
        <f t="shared" si="16"/>
        <v>O3V</v>
      </c>
      <c r="D138" t="str">
        <f t="shared" si="14"/>
        <v>src_05</v>
      </c>
      <c r="E138" t="s">
        <v>35</v>
      </c>
      <c r="F138" t="str">
        <f>VLOOKUP(E138,Crossref!$A$1:$B$14,2,FALSE)</f>
        <v>Hospital Admissions, All Respiratory</v>
      </c>
      <c r="G138">
        <v>3100740.6340000001</v>
      </c>
      <c r="H138">
        <v>1.0094008E-2</v>
      </c>
      <c r="I138">
        <v>1.0094008E-2</v>
      </c>
      <c r="J138">
        <v>90362.520199999999</v>
      </c>
      <c r="K138" s="26">
        <v>1.1199999999999999E-5</v>
      </c>
    </row>
    <row r="139" spans="1:11" x14ac:dyDescent="0.25">
      <c r="A139" t="s">
        <v>87</v>
      </c>
      <c r="B139" t="str">
        <f t="shared" si="15"/>
        <v>SmithO3Vsrc_05</v>
      </c>
      <c r="C139" t="str">
        <f t="shared" si="16"/>
        <v>O3V</v>
      </c>
      <c r="D139" t="str">
        <f t="shared" si="14"/>
        <v>src_05</v>
      </c>
      <c r="E139" t="s">
        <v>36</v>
      </c>
      <c r="F139" t="str">
        <f>VLOOKUP(E139,Crossref!$A$1:$B$14,2,FALSE)</f>
        <v>Mortality, Non-Accidental</v>
      </c>
      <c r="G139">
        <v>15520841.24</v>
      </c>
      <c r="H139">
        <v>6.1764599999999999E-3</v>
      </c>
      <c r="I139">
        <v>6.1764599999999999E-3</v>
      </c>
      <c r="J139">
        <v>122895.724</v>
      </c>
      <c r="K139" s="26">
        <v>5.0300000000000001E-6</v>
      </c>
    </row>
    <row r="140" spans="1:11" x14ac:dyDescent="0.25">
      <c r="A140" t="s">
        <v>87</v>
      </c>
      <c r="B140" t="str">
        <f t="shared" si="15"/>
        <v>Mar_and_Koenig_0TO17O3Vsrc_05</v>
      </c>
      <c r="C140" t="str">
        <f t="shared" si="16"/>
        <v>O3V</v>
      </c>
      <c r="D140" t="str">
        <f t="shared" si="14"/>
        <v>src_05</v>
      </c>
      <c r="E140" t="s">
        <v>37</v>
      </c>
      <c r="F140" t="str">
        <f>VLOOKUP(E140,Crossref!$A$1:$B$14,2,FALSE)</f>
        <v>Emergency Room Visits, Asthma</v>
      </c>
      <c r="G140">
        <v>3413727.16</v>
      </c>
      <c r="H140">
        <v>4.3979760999999999E-2</v>
      </c>
      <c r="I140">
        <v>4.3979760999999999E-2</v>
      </c>
      <c r="J140">
        <v>24022.79565</v>
      </c>
      <c r="K140">
        <v>1.8307499999999999E-4</v>
      </c>
    </row>
    <row r="141" spans="1:11" x14ac:dyDescent="0.25">
      <c r="A141" t="s">
        <v>87</v>
      </c>
      <c r="B141" t="str">
        <f t="shared" si="15"/>
        <v>Mar_and_Koenig_18TO99O3Vsrc_05</v>
      </c>
      <c r="C141" t="str">
        <f t="shared" si="16"/>
        <v>O3V</v>
      </c>
      <c r="D141" t="str">
        <f t="shared" si="14"/>
        <v>src_05</v>
      </c>
      <c r="E141" t="s">
        <v>38</v>
      </c>
      <c r="F141" t="str">
        <f>VLOOKUP(E141,Crossref!$A$1:$B$14,2,FALSE)</f>
        <v>Emergency Room Visits, Asthma</v>
      </c>
      <c r="G141">
        <v>12107114.109999999</v>
      </c>
      <c r="H141">
        <v>7.1742640999999996E-2</v>
      </c>
      <c r="I141">
        <v>7.1742640999999996E-2</v>
      </c>
      <c r="J141">
        <v>55248.15827</v>
      </c>
      <c r="K141">
        <v>1.2985500000000001E-4</v>
      </c>
    </row>
  </sheetData>
  <sheetProtection algorithmName="SHA-512" hashValue="4w4ciHvb6ult0uglx3m/qcXa9x8UKU8liYJlv+pVxVPUR2Sv0tE6eIXgOKaIwNO2uQUL7N7bUbM7riMOg3dAzw==" saltValue="IhGlFXNcNETzGAuuauLSlw==" spinCount="100000" sheet="1" objects="1" scenarios="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8FACE-DCB2-4E69-A66C-3BD65B4726B5}">
  <dimension ref="A1:K141"/>
  <sheetViews>
    <sheetView workbookViewId="0">
      <selection activeCell="C34" sqref="C34"/>
    </sheetView>
  </sheetViews>
  <sheetFormatPr defaultRowHeight="15" x14ac:dyDescent="0.25"/>
  <cols>
    <col min="1" max="1" width="25.7109375" bestFit="1" customWidth="1"/>
    <col min="2" max="2" width="25.7109375" customWidth="1"/>
    <col min="3" max="3" width="8.28515625" bestFit="1" customWidth="1"/>
    <col min="4" max="4" width="17" bestFit="1" customWidth="1"/>
    <col min="5" max="5" width="22.42578125" bestFit="1" customWidth="1"/>
    <col min="6" max="6" width="57" bestFit="1" customWidth="1"/>
  </cols>
  <sheetData>
    <row r="1" spans="1:11" x14ac:dyDescent="0.25">
      <c r="A1" s="33" t="s">
        <v>61</v>
      </c>
      <c r="B1" s="33" t="s">
        <v>97</v>
      </c>
      <c r="C1" s="33" t="s">
        <v>89</v>
      </c>
      <c r="D1" s="33" t="s">
        <v>90</v>
      </c>
      <c r="E1" s="33" t="s">
        <v>62</v>
      </c>
      <c r="F1" s="33" t="s">
        <v>88</v>
      </c>
      <c r="G1" s="33" t="s">
        <v>63</v>
      </c>
      <c r="H1" s="33" t="s">
        <v>64</v>
      </c>
      <c r="I1" s="33" t="s">
        <v>65</v>
      </c>
      <c r="J1" s="33" t="s">
        <v>66</v>
      </c>
      <c r="K1" s="33" t="s">
        <v>67</v>
      </c>
    </row>
    <row r="2" spans="1:11" x14ac:dyDescent="0.25">
      <c r="A2" t="s">
        <v>68</v>
      </c>
      <c r="B2" t="str">
        <f>E2&amp;C2&amp;D2</f>
        <v>MarPM25Nsrc_01</v>
      </c>
      <c r="C2" t="str">
        <f>LEFT(A2,(FIND("_",A2,1)-1))</f>
        <v>PM25N</v>
      </c>
      <c r="D2" t="str">
        <f>RIGHT(A2,FIND("D24hrMean_",A2)-1)</f>
        <v>src_01</v>
      </c>
      <c r="E2" t="s">
        <v>25</v>
      </c>
      <c r="F2" t="str">
        <f>VLOOKUP(E2,Crossref!$A$1:$B$14,2,FALSE)</f>
        <v>Emergency Room Visits, Asthma</v>
      </c>
      <c r="G2">
        <v>15520841.2368543</v>
      </c>
      <c r="H2">
        <v>0.46884998878117301</v>
      </c>
      <c r="I2">
        <v>0.46884998878117301</v>
      </c>
      <c r="J2">
        <v>79270.956926699495</v>
      </c>
      <c r="K2">
        <v>5.9145241455166298E-4</v>
      </c>
    </row>
    <row r="3" spans="1:11" x14ac:dyDescent="0.25">
      <c r="A3" t="s">
        <v>68</v>
      </c>
      <c r="B3" t="str">
        <f t="shared" ref="B3:B66" si="0">E3&amp;C3&amp;D3</f>
        <v>KrewskiPM25Nsrc_01</v>
      </c>
      <c r="C3" t="str">
        <f t="shared" ref="C3:C66" si="1">LEFT(A3,(FIND("_",A3,1)-1))</f>
        <v>PM25N</v>
      </c>
      <c r="D3" t="str">
        <f t="shared" ref="D3:D66" si="2">RIGHT(A3,FIND("D24hrMean_",A3)-1)</f>
        <v>src_01</v>
      </c>
      <c r="E3" t="s">
        <v>26</v>
      </c>
      <c r="F3" t="str">
        <f>VLOOKUP(E3,Crossref!$A$1:$B$14,2,FALSE)</f>
        <v>Mortality, All Cause</v>
      </c>
      <c r="G3">
        <v>9866022.0418499708</v>
      </c>
      <c r="H3">
        <v>0.99873698095131502</v>
      </c>
      <c r="I3">
        <v>0.99873698095131502</v>
      </c>
      <c r="J3">
        <v>184209.65849495199</v>
      </c>
      <c r="K3">
        <v>5.4217405814184201E-4</v>
      </c>
    </row>
    <row r="4" spans="1:11" x14ac:dyDescent="0.25">
      <c r="A4" t="s">
        <v>68</v>
      </c>
      <c r="B4" t="str">
        <f t="shared" si="0"/>
        <v>SheppardPM25Nsrc_01</v>
      </c>
      <c r="C4" t="str">
        <f t="shared" si="1"/>
        <v>PM25N</v>
      </c>
      <c r="D4" t="str">
        <f t="shared" si="2"/>
        <v>src_01</v>
      </c>
      <c r="E4" t="s">
        <v>27</v>
      </c>
      <c r="F4" t="str">
        <f>VLOOKUP(E4,Crossref!$A$1:$B$14,2,FALSE)</f>
        <v>Hospital Admissions, Asthma</v>
      </c>
      <c r="G4">
        <v>12420100.6958127</v>
      </c>
      <c r="H4">
        <v>2.9504138371218399E-2</v>
      </c>
      <c r="I4">
        <v>2.9504138371218399E-2</v>
      </c>
      <c r="J4">
        <v>8849.9098499830798</v>
      </c>
      <c r="K4">
        <v>3.3338349058182498E-4</v>
      </c>
    </row>
    <row r="5" spans="1:11" x14ac:dyDescent="0.25">
      <c r="A5" t="s">
        <v>68</v>
      </c>
      <c r="B5" t="str">
        <f t="shared" si="0"/>
        <v>BellPM25Nsrc_01</v>
      </c>
      <c r="C5" t="str">
        <f t="shared" si="1"/>
        <v>PM25N</v>
      </c>
      <c r="D5" t="str">
        <f t="shared" si="2"/>
        <v>src_01</v>
      </c>
      <c r="E5" t="s">
        <v>28</v>
      </c>
      <c r="F5" t="str">
        <f>VLOOKUP(E5,Crossref!$A$1:$B$14,2,FALSE)</f>
        <v>Hospital Admissions, All Cardiovascular (less Myocardial Infarctions)</v>
      </c>
      <c r="G5">
        <v>3100740.6344250501</v>
      </c>
      <c r="H5">
        <v>7.8831849869356499E-2</v>
      </c>
      <c r="I5">
        <v>7.8831849869356499E-2</v>
      </c>
      <c r="J5">
        <v>105128.139830499</v>
      </c>
      <c r="K5" s="26">
        <v>7.4986440354084594E-5</v>
      </c>
    </row>
    <row r="6" spans="1:11" x14ac:dyDescent="0.25">
      <c r="A6" t="s">
        <v>68</v>
      </c>
      <c r="B6" t="str">
        <f t="shared" si="0"/>
        <v>Zanobetti_18TO24PM25Nsrc_01</v>
      </c>
      <c r="C6" t="str">
        <f t="shared" si="1"/>
        <v>PM25N</v>
      </c>
      <c r="D6" t="str">
        <f t="shared" si="2"/>
        <v>src_01</v>
      </c>
      <c r="E6" t="s">
        <v>30</v>
      </c>
      <c r="F6" t="str">
        <f>VLOOKUP(E6,Crossref!$A$1:$B$14,2,FALSE)</f>
        <v>Acute Myocardial Infarction, Nonfatal</v>
      </c>
      <c r="G6">
        <v>1225390.23224217</v>
      </c>
      <c r="H6" s="26">
        <v>4.1182140330809398E-5</v>
      </c>
      <c r="I6" s="26">
        <v>4.1182140330809398E-5</v>
      </c>
      <c r="J6">
        <v>17.355196966790501</v>
      </c>
      <c r="K6">
        <v>2.3728996224941799E-4</v>
      </c>
    </row>
    <row r="7" spans="1:11" x14ac:dyDescent="0.25">
      <c r="A7" t="s">
        <v>68</v>
      </c>
      <c r="B7" t="str">
        <f t="shared" si="0"/>
        <v>Zanobetti_25TO44PM25Nsrc_01</v>
      </c>
      <c r="C7" t="str">
        <f t="shared" si="1"/>
        <v>PM25N</v>
      </c>
      <c r="D7" t="str">
        <f t="shared" si="2"/>
        <v>src_01</v>
      </c>
      <c r="E7" t="s">
        <v>31</v>
      </c>
      <c r="F7" t="str">
        <f>VLOOKUP(E7,Crossref!$A$1:$B$14,2,FALSE)</f>
        <v>Acute Myocardial Infarction, Nonfatal</v>
      </c>
      <c r="G7">
        <v>4163180.6159864301</v>
      </c>
      <c r="H7">
        <v>3.2405801636899599E-3</v>
      </c>
      <c r="I7">
        <v>3.2405801636899599E-3</v>
      </c>
      <c r="J7">
        <v>1120.8064099363401</v>
      </c>
      <c r="K7">
        <v>2.8912933892606999E-4</v>
      </c>
    </row>
    <row r="8" spans="1:11" x14ac:dyDescent="0.25">
      <c r="A8" t="s">
        <v>68</v>
      </c>
      <c r="B8" t="str">
        <f t="shared" si="0"/>
        <v>Zanobetti_45TO54PM25Nsrc_01</v>
      </c>
      <c r="C8" t="str">
        <f t="shared" si="1"/>
        <v>PM25N</v>
      </c>
      <c r="D8" t="str">
        <f t="shared" si="2"/>
        <v>src_01</v>
      </c>
      <c r="E8" t="s">
        <v>32</v>
      </c>
      <c r="F8" t="str">
        <f>VLOOKUP(E8,Crossref!$A$1:$B$14,2,FALSE)</f>
        <v>Acute Myocardial Infarction, Nonfatal</v>
      </c>
      <c r="G8">
        <v>1978991.38023931</v>
      </c>
      <c r="H8">
        <v>7.6956559590822199E-3</v>
      </c>
      <c r="I8">
        <v>7.6956559590822199E-3</v>
      </c>
      <c r="J8">
        <v>2870.8332782479401</v>
      </c>
      <c r="K8">
        <v>2.6806349283295302E-4</v>
      </c>
    </row>
    <row r="9" spans="1:11" x14ac:dyDescent="0.25">
      <c r="A9" t="s">
        <v>68</v>
      </c>
      <c r="B9" t="str">
        <f t="shared" si="0"/>
        <v>Zanobetti_55TO64PM25Nsrc_01</v>
      </c>
      <c r="C9" t="str">
        <f t="shared" si="1"/>
        <v>PM25N</v>
      </c>
      <c r="D9" t="str">
        <f t="shared" si="2"/>
        <v>src_01</v>
      </c>
      <c r="E9" t="s">
        <v>33</v>
      </c>
      <c r="F9" t="str">
        <f>VLOOKUP(E9,Crossref!$A$1:$B$14,2,FALSE)</f>
        <v>Acute Myocardial Infarction, Nonfatal</v>
      </c>
      <c r="G9">
        <v>1638811.26059589</v>
      </c>
      <c r="H9">
        <v>1.2731662560586301E-2</v>
      </c>
      <c r="I9">
        <v>1.2731662560586301E-2</v>
      </c>
      <c r="J9">
        <v>4823.9716729070196</v>
      </c>
      <c r="K9">
        <v>2.63924903043926E-4</v>
      </c>
    </row>
    <row r="10" spans="1:11" x14ac:dyDescent="0.25">
      <c r="A10" t="s">
        <v>68</v>
      </c>
      <c r="B10" t="str">
        <f t="shared" si="0"/>
        <v>Zanobetti_65TO99PM25Nsrc_01</v>
      </c>
      <c r="C10" t="str">
        <f t="shared" si="1"/>
        <v>PM25N</v>
      </c>
      <c r="D10" t="str">
        <f t="shared" si="2"/>
        <v>src_01</v>
      </c>
      <c r="E10" t="s">
        <v>34</v>
      </c>
      <c r="F10" t="str">
        <f>VLOOKUP(E10,Crossref!$A$1:$B$14,2,FALSE)</f>
        <v>Acute Myocardial Infarction, Nonfatal</v>
      </c>
      <c r="G10">
        <v>3100740.6344250501</v>
      </c>
      <c r="H10">
        <v>4.84979453792816E-2</v>
      </c>
      <c r="I10">
        <v>4.84979453792816E-2</v>
      </c>
      <c r="J10">
        <v>20347.305822523798</v>
      </c>
      <c r="K10">
        <v>2.3835069764172799E-4</v>
      </c>
    </row>
    <row r="11" spans="1:11" x14ac:dyDescent="0.25">
      <c r="A11" t="s">
        <v>68</v>
      </c>
      <c r="B11" t="str">
        <f t="shared" si="0"/>
        <v>Zanobetti_HAPM25Nsrc_01</v>
      </c>
      <c r="C11" t="str">
        <f t="shared" si="1"/>
        <v>PM25N</v>
      </c>
      <c r="D11" t="str">
        <f t="shared" si="2"/>
        <v>src_01</v>
      </c>
      <c r="E11" t="s">
        <v>29</v>
      </c>
      <c r="F11" t="str">
        <f>VLOOKUP(E11,Crossref!$A$1:$B$14,2,FALSE)</f>
        <v>Hospital Admissions, All Respiratory</v>
      </c>
      <c r="G11">
        <v>3100740.6344250501</v>
      </c>
      <c r="H11">
        <v>0.16053857345060801</v>
      </c>
      <c r="I11">
        <v>0.16053857345060801</v>
      </c>
      <c r="J11">
        <v>90362.520197665697</v>
      </c>
      <c r="K11">
        <v>1.77660575534452E-4</v>
      </c>
    </row>
    <row r="12" spans="1:11" x14ac:dyDescent="0.25">
      <c r="A12" t="s">
        <v>69</v>
      </c>
      <c r="B12" t="str">
        <f t="shared" si="0"/>
        <v>MarPM25PMsrc_01</v>
      </c>
      <c r="C12" t="str">
        <f t="shared" si="1"/>
        <v>PM25PM</v>
      </c>
      <c r="D12" t="str">
        <f t="shared" ref="D12:D21" si="3">RIGHT(A12,FIND("D24hrMean_",A12)-2)</f>
        <v>src_01</v>
      </c>
      <c r="E12" t="s">
        <v>25</v>
      </c>
      <c r="F12" t="str">
        <f>VLOOKUP(E12,Crossref!$A$1:$B$14,2,FALSE)</f>
        <v>Emergency Room Visits, Asthma</v>
      </c>
      <c r="G12">
        <v>15520841.2368543</v>
      </c>
      <c r="H12">
        <v>8.3086028927586302</v>
      </c>
      <c r="I12">
        <v>8.3086028927586302</v>
      </c>
      <c r="J12">
        <v>79270.956926699495</v>
      </c>
      <c r="K12">
        <v>1.04812698305653E-2</v>
      </c>
    </row>
    <row r="13" spans="1:11" x14ac:dyDescent="0.25">
      <c r="A13" t="s">
        <v>69</v>
      </c>
      <c r="B13" t="str">
        <f t="shared" si="0"/>
        <v>KrewskiPM25PMsrc_01</v>
      </c>
      <c r="C13" t="str">
        <f t="shared" si="1"/>
        <v>PM25PM</v>
      </c>
      <c r="D13" t="str">
        <f t="shared" si="3"/>
        <v>src_01</v>
      </c>
      <c r="E13" t="s">
        <v>26</v>
      </c>
      <c r="F13" t="str">
        <f>VLOOKUP(E13,Crossref!$A$1:$B$14,2,FALSE)</f>
        <v>Mortality, All Cause</v>
      </c>
      <c r="G13">
        <v>9866022.0418499708</v>
      </c>
      <c r="H13">
        <v>21.001417171300702</v>
      </c>
      <c r="I13">
        <v>21.001417171300702</v>
      </c>
      <c r="J13">
        <v>184209.65849495199</v>
      </c>
      <c r="K13">
        <v>1.1400823031152901E-2</v>
      </c>
    </row>
    <row r="14" spans="1:11" x14ac:dyDescent="0.25">
      <c r="A14" t="s">
        <v>69</v>
      </c>
      <c r="B14" t="str">
        <f t="shared" si="0"/>
        <v>SheppardPM25PMsrc_01</v>
      </c>
      <c r="C14" t="str">
        <f t="shared" si="1"/>
        <v>PM25PM</v>
      </c>
      <c r="D14" t="str">
        <f t="shared" si="3"/>
        <v>src_01</v>
      </c>
      <c r="E14" t="s">
        <v>27</v>
      </c>
      <c r="F14" t="str">
        <f>VLOOKUP(E14,Crossref!$A$1:$B$14,2,FALSE)</f>
        <v>Hospital Admissions, Asthma</v>
      </c>
      <c r="G14">
        <v>12420100.6958127</v>
      </c>
      <c r="H14">
        <v>0.53288417841896996</v>
      </c>
      <c r="I14">
        <v>0.53288417841896996</v>
      </c>
      <c r="J14">
        <v>8849.9098499830798</v>
      </c>
      <c r="K14">
        <v>6.0213514877780197E-3</v>
      </c>
    </row>
    <row r="15" spans="1:11" x14ac:dyDescent="0.25">
      <c r="A15" t="s">
        <v>69</v>
      </c>
      <c r="B15" t="str">
        <f t="shared" si="0"/>
        <v>BellPM25PMsrc_01</v>
      </c>
      <c r="C15" t="str">
        <f t="shared" si="1"/>
        <v>PM25PM</v>
      </c>
      <c r="D15" t="str">
        <f t="shared" si="3"/>
        <v>src_01</v>
      </c>
      <c r="E15" t="s">
        <v>28</v>
      </c>
      <c r="F15" t="str">
        <f>VLOOKUP(E15,Crossref!$A$1:$B$14,2,FALSE)</f>
        <v>Hospital Admissions, All Cardiovascular (less Myocardial Infarctions)</v>
      </c>
      <c r="G15">
        <v>3100740.6344250501</v>
      </c>
      <c r="H15">
        <v>1.483641079131</v>
      </c>
      <c r="I15">
        <v>1.483641079131</v>
      </c>
      <c r="J15">
        <v>105128.139830499</v>
      </c>
      <c r="K15">
        <v>1.4112692201375401E-3</v>
      </c>
    </row>
    <row r="16" spans="1:11" x14ac:dyDescent="0.25">
      <c r="A16" t="s">
        <v>69</v>
      </c>
      <c r="B16" t="str">
        <f t="shared" si="0"/>
        <v>Zanobetti_18TO24PM25PMsrc_01</v>
      </c>
      <c r="C16" t="str">
        <f t="shared" si="1"/>
        <v>PM25PM</v>
      </c>
      <c r="D16" t="str">
        <f t="shared" si="3"/>
        <v>src_01</v>
      </c>
      <c r="E16" t="s">
        <v>30</v>
      </c>
      <c r="F16" t="str">
        <f>VLOOKUP(E16,Crossref!$A$1:$B$14,2,FALSE)</f>
        <v>Acute Myocardial Infarction, Nonfatal</v>
      </c>
      <c r="G16">
        <v>1225390.23224217</v>
      </c>
      <c r="H16">
        <v>7.5926131837199295E-4</v>
      </c>
      <c r="I16">
        <v>7.5926131837199295E-4</v>
      </c>
      <c r="J16">
        <v>17.355196966790501</v>
      </c>
      <c r="K16">
        <v>4.3748355021544904E-3</v>
      </c>
    </row>
    <row r="17" spans="1:11" x14ac:dyDescent="0.25">
      <c r="A17" t="s">
        <v>69</v>
      </c>
      <c r="B17" t="str">
        <f t="shared" si="0"/>
        <v>Zanobetti_25TO44PM25PMsrc_01</v>
      </c>
      <c r="C17" t="str">
        <f t="shared" si="1"/>
        <v>PM25PM</v>
      </c>
      <c r="D17" t="str">
        <f t="shared" si="3"/>
        <v>src_01</v>
      </c>
      <c r="E17" t="s">
        <v>31</v>
      </c>
      <c r="F17" t="str">
        <f>VLOOKUP(E17,Crossref!$A$1:$B$14,2,FALSE)</f>
        <v>Acute Myocardial Infarction, Nonfatal</v>
      </c>
      <c r="G17">
        <v>4163180.6159864301</v>
      </c>
      <c r="H17">
        <v>6.4127461960475002E-2</v>
      </c>
      <c r="I17">
        <v>6.4127461960475002E-2</v>
      </c>
      <c r="J17">
        <v>1120.8064099363401</v>
      </c>
      <c r="K17">
        <v>5.7215466820998298E-3</v>
      </c>
    </row>
    <row r="18" spans="1:11" x14ac:dyDescent="0.25">
      <c r="A18" t="s">
        <v>69</v>
      </c>
      <c r="B18" t="str">
        <f t="shared" si="0"/>
        <v>Zanobetti_45TO54PM25PMsrc_01</v>
      </c>
      <c r="C18" t="str">
        <f t="shared" si="1"/>
        <v>PM25PM</v>
      </c>
      <c r="D18" t="str">
        <f t="shared" si="3"/>
        <v>src_01</v>
      </c>
      <c r="E18" t="s">
        <v>32</v>
      </c>
      <c r="F18" t="str">
        <f>VLOOKUP(E18,Crossref!$A$1:$B$14,2,FALSE)</f>
        <v>Acute Myocardial Infarction, Nonfatal</v>
      </c>
      <c r="G18">
        <v>1978991.38023931</v>
      </c>
      <c r="H18">
        <v>0.14360737226870601</v>
      </c>
      <c r="I18">
        <v>0.14360737226870601</v>
      </c>
      <c r="J18">
        <v>2870.8332782479401</v>
      </c>
      <c r="K18">
        <v>5.0022888252273896E-3</v>
      </c>
    </row>
    <row r="19" spans="1:11" x14ac:dyDescent="0.25">
      <c r="A19" t="s">
        <v>69</v>
      </c>
      <c r="B19" t="str">
        <f t="shared" si="0"/>
        <v>Zanobetti_55TO64PM25PMsrc_01</v>
      </c>
      <c r="C19" t="str">
        <f t="shared" si="1"/>
        <v>PM25PM</v>
      </c>
      <c r="D19" t="str">
        <f t="shared" si="3"/>
        <v>src_01</v>
      </c>
      <c r="E19" t="s">
        <v>33</v>
      </c>
      <c r="F19" t="str">
        <f>VLOOKUP(E19,Crossref!$A$1:$B$14,2,FALSE)</f>
        <v>Acute Myocardial Infarction, Nonfatal</v>
      </c>
      <c r="G19">
        <v>1638811.26059589</v>
      </c>
      <c r="H19">
        <v>0.244251461374697</v>
      </c>
      <c r="I19">
        <v>0.244251461374697</v>
      </c>
      <c r="J19">
        <v>4823.9716729070196</v>
      </c>
      <c r="K19">
        <v>5.0632855650146599E-3</v>
      </c>
    </row>
    <row r="20" spans="1:11" x14ac:dyDescent="0.25">
      <c r="A20" t="s">
        <v>69</v>
      </c>
      <c r="B20" t="str">
        <f t="shared" si="0"/>
        <v>Zanobetti_65TO99PM25PMsrc_01</v>
      </c>
      <c r="C20" t="str">
        <f t="shared" si="1"/>
        <v>PM25PM</v>
      </c>
      <c r="D20" t="str">
        <f t="shared" si="3"/>
        <v>src_01</v>
      </c>
      <c r="E20" t="s">
        <v>34</v>
      </c>
      <c r="F20" t="str">
        <f>VLOOKUP(E20,Crossref!$A$1:$B$14,2,FALSE)</f>
        <v>Acute Myocardial Infarction, Nonfatal</v>
      </c>
      <c r="G20">
        <v>3100740.6344250501</v>
      </c>
      <c r="H20">
        <v>0.95343297750108902</v>
      </c>
      <c r="I20">
        <v>0.95343297750108902</v>
      </c>
      <c r="J20">
        <v>20347.305822523798</v>
      </c>
      <c r="K20">
        <v>4.6857946984099896E-3</v>
      </c>
    </row>
    <row r="21" spans="1:11" x14ac:dyDescent="0.25">
      <c r="A21" t="s">
        <v>69</v>
      </c>
      <c r="B21" t="str">
        <f t="shared" si="0"/>
        <v>Zanobetti_HAPM25PMsrc_01</v>
      </c>
      <c r="C21" t="str">
        <f t="shared" si="1"/>
        <v>PM25PM</v>
      </c>
      <c r="D21" t="str">
        <f t="shared" si="3"/>
        <v>src_01</v>
      </c>
      <c r="E21" t="s">
        <v>29</v>
      </c>
      <c r="F21" t="str">
        <f>VLOOKUP(E21,Crossref!$A$1:$B$14,2,FALSE)</f>
        <v>Hospital Admissions, All Respiratory</v>
      </c>
      <c r="G21">
        <v>3100740.6344250501</v>
      </c>
      <c r="H21">
        <v>2.9250119092067299</v>
      </c>
      <c r="I21">
        <v>2.9250119092067299</v>
      </c>
      <c r="J21">
        <v>90362.520197665697</v>
      </c>
      <c r="K21">
        <v>3.2369746912861001E-3</v>
      </c>
    </row>
    <row r="22" spans="1:11" x14ac:dyDescent="0.25">
      <c r="A22" t="s">
        <v>70</v>
      </c>
      <c r="B22" t="str">
        <f t="shared" si="0"/>
        <v>MarPM25Nsrc_02</v>
      </c>
      <c r="C22" t="str">
        <f t="shared" si="1"/>
        <v>PM25N</v>
      </c>
      <c r="D22" t="str">
        <f t="shared" si="2"/>
        <v>src_02</v>
      </c>
      <c r="E22" t="s">
        <v>25</v>
      </c>
      <c r="F22" t="str">
        <f>VLOOKUP(E22,Crossref!$A$1:$B$14,2,FALSE)</f>
        <v>Emergency Room Visits, Asthma</v>
      </c>
      <c r="G22">
        <v>15520841.2368543</v>
      </c>
      <c r="H22">
        <v>0.39435194625996201</v>
      </c>
      <c r="I22">
        <v>0.39435194625996201</v>
      </c>
      <c r="J22">
        <v>79270.956926699495</v>
      </c>
      <c r="K22">
        <v>4.9747342727881098E-4</v>
      </c>
    </row>
    <row r="23" spans="1:11" x14ac:dyDescent="0.25">
      <c r="A23" t="s">
        <v>70</v>
      </c>
      <c r="B23" t="str">
        <f t="shared" si="0"/>
        <v>KrewskiPM25Nsrc_02</v>
      </c>
      <c r="C23" t="str">
        <f t="shared" si="1"/>
        <v>PM25N</v>
      </c>
      <c r="D23" t="str">
        <f t="shared" si="2"/>
        <v>src_02</v>
      </c>
      <c r="E23" t="s">
        <v>26</v>
      </c>
      <c r="F23" t="str">
        <f>VLOOKUP(E23,Crossref!$A$1:$B$14,2,FALSE)</f>
        <v>Mortality, All Cause</v>
      </c>
      <c r="G23">
        <v>9866022.0418499708</v>
      </c>
      <c r="H23">
        <v>0.92678433084937495</v>
      </c>
      <c r="I23">
        <v>0.92678433084937495</v>
      </c>
      <c r="J23">
        <v>184209.65849495199</v>
      </c>
      <c r="K23">
        <v>5.0311386407285896E-4</v>
      </c>
    </row>
    <row r="24" spans="1:11" x14ac:dyDescent="0.25">
      <c r="A24" t="s">
        <v>70</v>
      </c>
      <c r="B24" t="str">
        <f t="shared" si="0"/>
        <v>SheppardPM25Nsrc_02</v>
      </c>
      <c r="C24" t="str">
        <f t="shared" si="1"/>
        <v>PM25N</v>
      </c>
      <c r="D24" t="str">
        <f t="shared" si="2"/>
        <v>src_02</v>
      </c>
      <c r="E24" t="s">
        <v>27</v>
      </c>
      <c r="F24" t="str">
        <f>VLOOKUP(E24,Crossref!$A$1:$B$14,2,FALSE)</f>
        <v>Hospital Admissions, Asthma</v>
      </c>
      <c r="G24">
        <v>12420100.6958127</v>
      </c>
      <c r="H24">
        <v>2.4965966002983699E-2</v>
      </c>
      <c r="I24">
        <v>2.4965966002983699E-2</v>
      </c>
      <c r="J24">
        <v>8849.9098499830798</v>
      </c>
      <c r="K24">
        <v>2.8210418440625598E-4</v>
      </c>
    </row>
    <row r="25" spans="1:11" x14ac:dyDescent="0.25">
      <c r="A25" t="s">
        <v>70</v>
      </c>
      <c r="B25" t="str">
        <f t="shared" si="0"/>
        <v>BellPM25Nsrc_02</v>
      </c>
      <c r="C25" t="str">
        <f t="shared" si="1"/>
        <v>PM25N</v>
      </c>
      <c r="D25" t="str">
        <f t="shared" si="2"/>
        <v>src_02</v>
      </c>
      <c r="E25" t="s">
        <v>28</v>
      </c>
      <c r="F25" t="str">
        <f>VLOOKUP(E25,Crossref!$A$1:$B$14,2,FALSE)</f>
        <v>Hospital Admissions, All Cardiovascular (less Myocardial Infarctions)</v>
      </c>
      <c r="G25">
        <v>3100740.6344250501</v>
      </c>
      <c r="H25">
        <v>7.4516647213171194E-2</v>
      </c>
      <c r="I25">
        <v>7.4516647213171194E-2</v>
      </c>
      <c r="J25">
        <v>105128.139830499</v>
      </c>
      <c r="K25" s="26">
        <v>7.0881732838910406E-5</v>
      </c>
    </row>
    <row r="26" spans="1:11" x14ac:dyDescent="0.25">
      <c r="A26" t="s">
        <v>70</v>
      </c>
      <c r="B26" t="str">
        <f t="shared" si="0"/>
        <v>Zanobetti_18TO24PM25Nsrc_02</v>
      </c>
      <c r="C26" t="str">
        <f t="shared" si="1"/>
        <v>PM25N</v>
      </c>
      <c r="D26" t="str">
        <f t="shared" si="2"/>
        <v>src_02</v>
      </c>
      <c r="E26" t="s">
        <v>30</v>
      </c>
      <c r="F26" t="str">
        <f>VLOOKUP(E26,Crossref!$A$1:$B$14,2,FALSE)</f>
        <v>Acute Myocardial Infarction, Nonfatal</v>
      </c>
      <c r="G26">
        <v>1225390.23224217</v>
      </c>
      <c r="H26" s="26">
        <v>3.3774253022160602E-5</v>
      </c>
      <c r="I26" s="26">
        <v>3.3774253022160602E-5</v>
      </c>
      <c r="J26">
        <v>17.355196966790501</v>
      </c>
      <c r="K26">
        <v>1.94605990855581E-4</v>
      </c>
    </row>
    <row r="27" spans="1:11" x14ac:dyDescent="0.25">
      <c r="A27" t="s">
        <v>70</v>
      </c>
      <c r="B27" t="str">
        <f t="shared" si="0"/>
        <v>Zanobetti_25TO44PM25Nsrc_02</v>
      </c>
      <c r="C27" t="str">
        <f t="shared" si="1"/>
        <v>PM25N</v>
      </c>
      <c r="D27" t="str">
        <f t="shared" si="2"/>
        <v>src_02</v>
      </c>
      <c r="E27" t="s">
        <v>31</v>
      </c>
      <c r="F27" t="str">
        <f>VLOOKUP(E27,Crossref!$A$1:$B$14,2,FALSE)</f>
        <v>Acute Myocardial Infarction, Nonfatal</v>
      </c>
      <c r="G27">
        <v>4163180.6159864301</v>
      </c>
      <c r="H27">
        <v>2.7690495367758798E-3</v>
      </c>
      <c r="I27">
        <v>2.7690495367758798E-3</v>
      </c>
      <c r="J27">
        <v>1120.8064099363401</v>
      </c>
      <c r="K27">
        <v>2.47058681341156E-4</v>
      </c>
    </row>
    <row r="28" spans="1:11" x14ac:dyDescent="0.25">
      <c r="A28" t="s">
        <v>70</v>
      </c>
      <c r="B28" t="str">
        <f t="shared" si="0"/>
        <v>Zanobetti_45TO54PM25Nsrc_02</v>
      </c>
      <c r="C28" t="str">
        <f t="shared" si="1"/>
        <v>PM25N</v>
      </c>
      <c r="D28" t="str">
        <f t="shared" si="2"/>
        <v>src_02</v>
      </c>
      <c r="E28" t="s">
        <v>32</v>
      </c>
      <c r="F28" t="str">
        <f>VLOOKUP(E28,Crossref!$A$1:$B$14,2,FALSE)</f>
        <v>Acute Myocardial Infarction, Nonfatal</v>
      </c>
      <c r="G28">
        <v>1978991.38023931</v>
      </c>
      <c r="H28">
        <v>6.8656434634702798E-3</v>
      </c>
      <c r="I28">
        <v>6.8656434634702798E-3</v>
      </c>
      <c r="J28">
        <v>2870.8332782479401</v>
      </c>
      <c r="K28">
        <v>2.3915159112480199E-4</v>
      </c>
    </row>
    <row r="29" spans="1:11" x14ac:dyDescent="0.25">
      <c r="A29" t="s">
        <v>70</v>
      </c>
      <c r="B29" t="str">
        <f t="shared" si="0"/>
        <v>Zanobetti_55TO64PM25Nsrc_02</v>
      </c>
      <c r="C29" t="str">
        <f t="shared" si="1"/>
        <v>PM25N</v>
      </c>
      <c r="D29" t="str">
        <f t="shared" si="2"/>
        <v>src_02</v>
      </c>
      <c r="E29" t="s">
        <v>33</v>
      </c>
      <c r="F29" t="str">
        <f>VLOOKUP(E29,Crossref!$A$1:$B$14,2,FALSE)</f>
        <v>Acute Myocardial Infarction, Nonfatal</v>
      </c>
      <c r="G29">
        <v>1638811.26059589</v>
      </c>
      <c r="H29">
        <v>1.1221205388339201E-2</v>
      </c>
      <c r="I29">
        <v>1.1221205388339201E-2</v>
      </c>
      <c r="J29">
        <v>4823.9716729070196</v>
      </c>
      <c r="K29">
        <v>2.3261341793031601E-4</v>
      </c>
    </row>
    <row r="30" spans="1:11" x14ac:dyDescent="0.25">
      <c r="A30" t="s">
        <v>70</v>
      </c>
      <c r="B30" t="str">
        <f t="shared" si="0"/>
        <v>Zanobetti_65TO99PM25Nsrc_02</v>
      </c>
      <c r="C30" t="str">
        <f t="shared" si="1"/>
        <v>PM25N</v>
      </c>
      <c r="D30" t="str">
        <f t="shared" si="2"/>
        <v>src_02</v>
      </c>
      <c r="E30" t="s">
        <v>34</v>
      </c>
      <c r="F30" t="str">
        <f>VLOOKUP(E30,Crossref!$A$1:$B$14,2,FALSE)</f>
        <v>Acute Myocardial Infarction, Nonfatal</v>
      </c>
      <c r="G30">
        <v>3100740.6344250501</v>
      </c>
      <c r="H30">
        <v>4.5932126926938398E-2</v>
      </c>
      <c r="I30">
        <v>4.5932126926938398E-2</v>
      </c>
      <c r="J30">
        <v>20347.305822523798</v>
      </c>
      <c r="K30">
        <v>2.2574058368009001E-4</v>
      </c>
    </row>
    <row r="31" spans="1:11" x14ac:dyDescent="0.25">
      <c r="A31" t="s">
        <v>70</v>
      </c>
      <c r="B31" t="str">
        <f t="shared" si="0"/>
        <v>Zanobetti_HAPM25Nsrc_02</v>
      </c>
      <c r="C31" t="str">
        <f t="shared" si="1"/>
        <v>PM25N</v>
      </c>
      <c r="D31" t="str">
        <f t="shared" si="2"/>
        <v>src_02</v>
      </c>
      <c r="E31" t="s">
        <v>29</v>
      </c>
      <c r="F31" t="str">
        <f>VLOOKUP(E31,Crossref!$A$1:$B$14,2,FALSE)</f>
        <v>Hospital Admissions, All Respiratory</v>
      </c>
      <c r="G31">
        <v>3100740.6344250501</v>
      </c>
      <c r="H31">
        <v>0.14641179014790501</v>
      </c>
      <c r="I31">
        <v>0.14641179014790501</v>
      </c>
      <c r="J31">
        <v>90362.520197665697</v>
      </c>
      <c r="K31">
        <v>1.6202712123083001E-4</v>
      </c>
    </row>
    <row r="32" spans="1:11" x14ac:dyDescent="0.25">
      <c r="A32" t="s">
        <v>71</v>
      </c>
      <c r="B32" t="str">
        <f t="shared" si="0"/>
        <v>MarPM25PMsrc_02</v>
      </c>
      <c r="C32" t="str">
        <f t="shared" si="1"/>
        <v>PM25PM</v>
      </c>
      <c r="D32" t="str">
        <f>RIGHT(A32,FIND("D24hrMean_",A32)-2)</f>
        <v>src_02</v>
      </c>
      <c r="E32" t="s">
        <v>25</v>
      </c>
      <c r="F32" t="str">
        <f>VLOOKUP(E32,Crossref!$A$1:$B$14,2,FALSE)</f>
        <v>Emergency Room Visits, Asthma</v>
      </c>
      <c r="G32">
        <v>15520841.2368543</v>
      </c>
      <c r="H32">
        <v>7.0240669122053498</v>
      </c>
      <c r="I32">
        <v>7.0240669122053498</v>
      </c>
      <c r="J32">
        <v>79270.956926699495</v>
      </c>
      <c r="K32">
        <v>8.8608327495029292E-3</v>
      </c>
    </row>
    <row r="33" spans="1:11" x14ac:dyDescent="0.25">
      <c r="A33" t="s">
        <v>71</v>
      </c>
      <c r="B33" t="str">
        <f t="shared" si="0"/>
        <v>KrewskiPM25PMsrc_02</v>
      </c>
      <c r="C33" t="str">
        <f t="shared" si="1"/>
        <v>PM25PM</v>
      </c>
      <c r="D33" t="str">
        <f t="shared" ref="D33:D41" si="4">RIGHT(A33,FIND("D24hrMean_",A33)-2)</f>
        <v>src_02</v>
      </c>
      <c r="E33" t="s">
        <v>26</v>
      </c>
      <c r="F33" t="str">
        <f>VLOOKUP(E33,Crossref!$A$1:$B$14,2,FALSE)</f>
        <v>Mortality, All Cause</v>
      </c>
      <c r="G33">
        <v>9866022.0418499708</v>
      </c>
      <c r="H33">
        <v>17.936714471389301</v>
      </c>
      <c r="I33">
        <v>17.936714471389301</v>
      </c>
      <c r="J33">
        <v>184209.65849495199</v>
      </c>
      <c r="K33">
        <v>9.7371194420192604E-3</v>
      </c>
    </row>
    <row r="34" spans="1:11" x14ac:dyDescent="0.25">
      <c r="A34" t="s">
        <v>71</v>
      </c>
      <c r="B34" t="str">
        <f t="shared" si="0"/>
        <v>SheppardPM25PMsrc_02</v>
      </c>
      <c r="C34" t="str">
        <f t="shared" si="1"/>
        <v>PM25PM</v>
      </c>
      <c r="D34" t="str">
        <f t="shared" si="4"/>
        <v>src_02</v>
      </c>
      <c r="E34" t="s">
        <v>27</v>
      </c>
      <c r="F34" t="str">
        <f>VLOOKUP(E34,Crossref!$A$1:$B$14,2,FALSE)</f>
        <v>Hospital Admissions, Asthma</v>
      </c>
      <c r="G34">
        <v>12420100.6958127</v>
      </c>
      <c r="H34">
        <v>0.44919609125559001</v>
      </c>
      <c r="I34">
        <v>0.44919609125559001</v>
      </c>
      <c r="J34">
        <v>8849.9098499830798</v>
      </c>
      <c r="K34">
        <v>5.0757137515524903E-3</v>
      </c>
    </row>
    <row r="35" spans="1:11" x14ac:dyDescent="0.25">
      <c r="A35" t="s">
        <v>71</v>
      </c>
      <c r="B35" t="str">
        <f t="shared" si="0"/>
        <v>BellPM25PMsrc_02</v>
      </c>
      <c r="C35" t="str">
        <f t="shared" si="1"/>
        <v>PM25PM</v>
      </c>
      <c r="D35" t="str">
        <f t="shared" si="4"/>
        <v>src_02</v>
      </c>
      <c r="E35" t="s">
        <v>28</v>
      </c>
      <c r="F35" t="str">
        <f>VLOOKUP(E35,Crossref!$A$1:$B$14,2,FALSE)</f>
        <v>Hospital Admissions, All Cardiovascular (less Myocardial Infarctions)</v>
      </c>
      <c r="G35">
        <v>3100740.6344250501</v>
      </c>
      <c r="H35">
        <v>1.51996580235644</v>
      </c>
      <c r="I35">
        <v>1.51996580235644</v>
      </c>
      <c r="J35">
        <v>105128.139830499</v>
      </c>
      <c r="K35">
        <v>1.44582202710626E-3</v>
      </c>
    </row>
    <row r="36" spans="1:11" x14ac:dyDescent="0.25">
      <c r="A36" t="s">
        <v>71</v>
      </c>
      <c r="B36" t="str">
        <f t="shared" si="0"/>
        <v>Zanobetti_18TO24PM25PMsrc_02</v>
      </c>
      <c r="C36" t="str">
        <f t="shared" si="1"/>
        <v>PM25PM</v>
      </c>
      <c r="D36" t="str">
        <f t="shared" si="4"/>
        <v>src_02</v>
      </c>
      <c r="E36" t="s">
        <v>30</v>
      </c>
      <c r="F36" t="str">
        <f>VLOOKUP(E36,Crossref!$A$1:$B$14,2,FALSE)</f>
        <v>Acute Myocardial Infarction, Nonfatal</v>
      </c>
      <c r="G36">
        <v>1225390.23224217</v>
      </c>
      <c r="H36">
        <v>5.7587030582822898E-4</v>
      </c>
      <c r="I36">
        <v>5.7587030582822898E-4</v>
      </c>
      <c r="J36">
        <v>17.355196966790501</v>
      </c>
      <c r="K36">
        <v>3.31814330272463E-3</v>
      </c>
    </row>
    <row r="37" spans="1:11" x14ac:dyDescent="0.25">
      <c r="A37" t="s">
        <v>71</v>
      </c>
      <c r="B37" t="str">
        <f t="shared" si="0"/>
        <v>Zanobetti_25TO44PM25PMsrc_02</v>
      </c>
      <c r="C37" t="str">
        <f t="shared" si="1"/>
        <v>PM25PM</v>
      </c>
      <c r="D37" t="str">
        <f t="shared" si="4"/>
        <v>src_02</v>
      </c>
      <c r="E37" t="s">
        <v>31</v>
      </c>
      <c r="F37" t="str">
        <f>VLOOKUP(E37,Crossref!$A$1:$B$14,2,FALSE)</f>
        <v>Acute Myocardial Infarction, Nonfatal</v>
      </c>
      <c r="G37">
        <v>4163180.6159864301</v>
      </c>
      <c r="H37">
        <v>5.0828985165319598E-2</v>
      </c>
      <c r="I37">
        <v>5.0828985165319598E-2</v>
      </c>
      <c r="J37">
        <v>1120.8064099363401</v>
      </c>
      <c r="K37">
        <v>4.5350369800442698E-3</v>
      </c>
    </row>
    <row r="38" spans="1:11" x14ac:dyDescent="0.25">
      <c r="A38" t="s">
        <v>71</v>
      </c>
      <c r="B38" t="str">
        <f t="shared" si="0"/>
        <v>Zanobetti_45TO54PM25PMsrc_02</v>
      </c>
      <c r="C38" t="str">
        <f t="shared" si="1"/>
        <v>PM25PM</v>
      </c>
      <c r="D38" t="str">
        <f t="shared" si="4"/>
        <v>src_02</v>
      </c>
      <c r="E38" t="s">
        <v>32</v>
      </c>
      <c r="F38" t="str">
        <f>VLOOKUP(E38,Crossref!$A$1:$B$14,2,FALSE)</f>
        <v>Acute Myocardial Infarction, Nonfatal</v>
      </c>
      <c r="G38">
        <v>1978991.38023931</v>
      </c>
      <c r="H38">
        <v>0.131314395540229</v>
      </c>
      <c r="I38">
        <v>0.131314395540229</v>
      </c>
      <c r="J38">
        <v>2870.8332782479401</v>
      </c>
      <c r="K38">
        <v>4.5740864345968002E-3</v>
      </c>
    </row>
    <row r="39" spans="1:11" x14ac:dyDescent="0.25">
      <c r="A39" t="s">
        <v>71</v>
      </c>
      <c r="B39" t="str">
        <f t="shared" si="0"/>
        <v>Zanobetti_55TO64PM25PMsrc_02</v>
      </c>
      <c r="C39" t="str">
        <f t="shared" si="1"/>
        <v>PM25PM</v>
      </c>
      <c r="D39" t="str">
        <f t="shared" si="4"/>
        <v>src_02</v>
      </c>
      <c r="E39" t="s">
        <v>33</v>
      </c>
      <c r="F39" t="str">
        <f>VLOOKUP(E39,Crossref!$A$1:$B$14,2,FALSE)</f>
        <v>Acute Myocardial Infarction, Nonfatal</v>
      </c>
      <c r="G39">
        <v>1638811.26059589</v>
      </c>
      <c r="H39">
        <v>0.21229998439074299</v>
      </c>
      <c r="I39">
        <v>0.21229998439074299</v>
      </c>
      <c r="J39">
        <v>4823.9716729070196</v>
      </c>
      <c r="K39">
        <v>4.4009376253821798E-3</v>
      </c>
    </row>
    <row r="40" spans="1:11" x14ac:dyDescent="0.25">
      <c r="A40" t="s">
        <v>71</v>
      </c>
      <c r="B40" t="str">
        <f t="shared" si="0"/>
        <v>Zanobetti_65TO99PM25PMsrc_02</v>
      </c>
      <c r="C40" t="str">
        <f t="shared" si="1"/>
        <v>PM25PM</v>
      </c>
      <c r="D40" t="str">
        <f t="shared" si="4"/>
        <v>src_02</v>
      </c>
      <c r="E40" t="s">
        <v>34</v>
      </c>
      <c r="F40" t="str">
        <f>VLOOKUP(E40,Crossref!$A$1:$B$14,2,FALSE)</f>
        <v>Acute Myocardial Infarction, Nonfatal</v>
      </c>
      <c r="G40">
        <v>3100740.6344250501</v>
      </c>
      <c r="H40">
        <v>0.96149867683457002</v>
      </c>
      <c r="I40">
        <v>0.96149867683457002</v>
      </c>
      <c r="J40">
        <v>20347.305822523798</v>
      </c>
      <c r="K40">
        <v>4.7254348326067801E-3</v>
      </c>
    </row>
    <row r="41" spans="1:11" x14ac:dyDescent="0.25">
      <c r="A41" t="s">
        <v>71</v>
      </c>
      <c r="B41" t="str">
        <f t="shared" si="0"/>
        <v>Zanobetti_HAPM25PMsrc_02</v>
      </c>
      <c r="C41" t="str">
        <f t="shared" si="1"/>
        <v>PM25PM</v>
      </c>
      <c r="D41" t="str">
        <f t="shared" si="4"/>
        <v>src_02</v>
      </c>
      <c r="E41" t="s">
        <v>29</v>
      </c>
      <c r="F41" t="str">
        <f>VLOOKUP(E41,Crossref!$A$1:$B$14,2,FALSE)</f>
        <v>Hospital Admissions, All Respiratory</v>
      </c>
      <c r="G41">
        <v>3100740.6344250501</v>
      </c>
      <c r="H41">
        <v>2.7424819042649999</v>
      </c>
      <c r="I41">
        <v>2.7424819042649999</v>
      </c>
      <c r="J41">
        <v>90362.520197665697</v>
      </c>
      <c r="K41">
        <v>3.0349772209383799E-3</v>
      </c>
    </row>
    <row r="42" spans="1:11" x14ac:dyDescent="0.25">
      <c r="A42" t="s">
        <v>72</v>
      </c>
      <c r="B42" t="str">
        <f t="shared" si="0"/>
        <v>MarPM25Nsrc_03</v>
      </c>
      <c r="C42" t="str">
        <f t="shared" si="1"/>
        <v>PM25N</v>
      </c>
      <c r="D42" t="str">
        <f t="shared" si="2"/>
        <v>src_03</v>
      </c>
      <c r="E42" t="s">
        <v>25</v>
      </c>
      <c r="F42" t="str">
        <f>VLOOKUP(E42,Crossref!$A$1:$B$14,2,FALSE)</f>
        <v>Emergency Room Visits, Asthma</v>
      </c>
      <c r="G42">
        <v>15520841.2368543</v>
      </c>
      <c r="H42">
        <v>0.26950772169759202</v>
      </c>
      <c r="I42">
        <v>0.26950772169759202</v>
      </c>
      <c r="J42">
        <v>79270.956926699495</v>
      </c>
      <c r="K42">
        <v>3.3998292962049198E-4</v>
      </c>
    </row>
    <row r="43" spans="1:11" x14ac:dyDescent="0.25">
      <c r="A43" t="s">
        <v>72</v>
      </c>
      <c r="B43" t="str">
        <f t="shared" si="0"/>
        <v>KrewskiPM25Nsrc_03</v>
      </c>
      <c r="C43" t="str">
        <f t="shared" si="1"/>
        <v>PM25N</v>
      </c>
      <c r="D43" t="str">
        <f t="shared" si="2"/>
        <v>src_03</v>
      </c>
      <c r="E43" t="s">
        <v>26</v>
      </c>
      <c r="F43" t="str">
        <f>VLOOKUP(E43,Crossref!$A$1:$B$14,2,FALSE)</f>
        <v>Mortality, All Cause</v>
      </c>
      <c r="G43">
        <v>9866022.0418499708</v>
      </c>
      <c r="H43">
        <v>0.58702381345590304</v>
      </c>
      <c r="I43">
        <v>0.58702381345590304</v>
      </c>
      <c r="J43">
        <v>184209.65849495199</v>
      </c>
      <c r="K43">
        <v>3.1867157143227999E-4</v>
      </c>
    </row>
    <row r="44" spans="1:11" x14ac:dyDescent="0.25">
      <c r="A44" t="s">
        <v>72</v>
      </c>
      <c r="B44" t="str">
        <f t="shared" si="0"/>
        <v>SheppardPM25Nsrc_03</v>
      </c>
      <c r="C44" t="str">
        <f t="shared" si="1"/>
        <v>PM25N</v>
      </c>
      <c r="D44" t="str">
        <f t="shared" si="2"/>
        <v>src_03</v>
      </c>
      <c r="E44" t="s">
        <v>27</v>
      </c>
      <c r="F44" t="str">
        <f>VLOOKUP(E44,Crossref!$A$1:$B$14,2,FALSE)</f>
        <v>Hospital Admissions, Asthma</v>
      </c>
      <c r="G44">
        <v>12420100.6958127</v>
      </c>
      <c r="H44">
        <v>1.6198741698642001E-2</v>
      </c>
      <c r="I44">
        <v>1.6198741698642001E-2</v>
      </c>
      <c r="J44">
        <v>8849.9098499830798</v>
      </c>
      <c r="K44">
        <v>1.8303849387429601E-4</v>
      </c>
    </row>
    <row r="45" spans="1:11" x14ac:dyDescent="0.25">
      <c r="A45" t="s">
        <v>72</v>
      </c>
      <c r="B45" t="str">
        <f t="shared" si="0"/>
        <v>BellPM25Nsrc_03</v>
      </c>
      <c r="C45" t="str">
        <f t="shared" si="1"/>
        <v>PM25N</v>
      </c>
      <c r="D45" t="str">
        <f t="shared" si="2"/>
        <v>src_03</v>
      </c>
      <c r="E45" t="s">
        <v>28</v>
      </c>
      <c r="F45" t="str">
        <f>VLOOKUP(E45,Crossref!$A$1:$B$14,2,FALSE)</f>
        <v>Hospital Admissions, All Cardiovascular (less Myocardial Infarctions)</v>
      </c>
      <c r="G45">
        <v>3100740.6344250501</v>
      </c>
      <c r="H45">
        <v>4.1943111104394401E-2</v>
      </c>
      <c r="I45">
        <v>4.1943111104394401E-2</v>
      </c>
      <c r="J45">
        <v>105128.139830499</v>
      </c>
      <c r="K45" s="26">
        <v>3.9897130465753497E-5</v>
      </c>
    </row>
    <row r="46" spans="1:11" x14ac:dyDescent="0.25">
      <c r="A46" t="s">
        <v>72</v>
      </c>
      <c r="B46" t="str">
        <f t="shared" si="0"/>
        <v>Zanobetti_18TO24PM25Nsrc_03</v>
      </c>
      <c r="C46" t="str">
        <f t="shared" si="1"/>
        <v>PM25N</v>
      </c>
      <c r="D46" t="str">
        <f t="shared" si="2"/>
        <v>src_03</v>
      </c>
      <c r="E46" t="s">
        <v>30</v>
      </c>
      <c r="F46" t="str">
        <f>VLOOKUP(E46,Crossref!$A$1:$B$14,2,FALSE)</f>
        <v>Acute Myocardial Infarction, Nonfatal</v>
      </c>
      <c r="G46">
        <v>1225390.23224217</v>
      </c>
      <c r="H46" s="26">
        <v>2.6914874242527299E-5</v>
      </c>
      <c r="I46" s="26">
        <v>2.6914874242527299E-5</v>
      </c>
      <c r="J46">
        <v>17.355196966790501</v>
      </c>
      <c r="K46">
        <v>1.5508250522324401E-4</v>
      </c>
    </row>
    <row r="47" spans="1:11" x14ac:dyDescent="0.25">
      <c r="A47" t="s">
        <v>72</v>
      </c>
      <c r="B47" t="str">
        <f t="shared" si="0"/>
        <v>Zanobetti_25TO44PM25Nsrc_03</v>
      </c>
      <c r="C47" t="str">
        <f t="shared" si="1"/>
        <v>PM25N</v>
      </c>
      <c r="D47" t="str">
        <f t="shared" si="2"/>
        <v>src_03</v>
      </c>
      <c r="E47" t="s">
        <v>31</v>
      </c>
      <c r="F47" t="str">
        <f>VLOOKUP(E47,Crossref!$A$1:$B$14,2,FALSE)</f>
        <v>Acute Myocardial Infarction, Nonfatal</v>
      </c>
      <c r="G47">
        <v>4163180.6159864301</v>
      </c>
      <c r="H47">
        <v>1.6551214441741899E-3</v>
      </c>
      <c r="I47">
        <v>1.6551214441741899E-3</v>
      </c>
      <c r="J47">
        <v>1120.8064099363401</v>
      </c>
      <c r="K47">
        <v>1.4767237495262001E-4</v>
      </c>
    </row>
    <row r="48" spans="1:11" x14ac:dyDescent="0.25">
      <c r="A48" t="s">
        <v>72</v>
      </c>
      <c r="B48" t="str">
        <f t="shared" si="0"/>
        <v>Zanobetti_45TO54PM25Nsrc_03</v>
      </c>
      <c r="C48" t="str">
        <f t="shared" si="1"/>
        <v>PM25N</v>
      </c>
      <c r="D48" t="str">
        <f t="shared" si="2"/>
        <v>src_03</v>
      </c>
      <c r="E48" t="s">
        <v>32</v>
      </c>
      <c r="F48" t="str">
        <f>VLOOKUP(E48,Crossref!$A$1:$B$14,2,FALSE)</f>
        <v>Acute Myocardial Infarction, Nonfatal</v>
      </c>
      <c r="G48">
        <v>1978991.38023931</v>
      </c>
      <c r="H48">
        <v>3.8310257790488298E-3</v>
      </c>
      <c r="I48">
        <v>3.8310257790488298E-3</v>
      </c>
      <c r="J48">
        <v>2870.8332782479401</v>
      </c>
      <c r="K48">
        <v>1.3344647381915799E-4</v>
      </c>
    </row>
    <row r="49" spans="1:11" x14ac:dyDescent="0.25">
      <c r="A49" t="s">
        <v>72</v>
      </c>
      <c r="B49" t="str">
        <f t="shared" si="0"/>
        <v>Zanobetti_55TO64PM25Nsrc_03</v>
      </c>
      <c r="C49" t="str">
        <f t="shared" si="1"/>
        <v>PM25N</v>
      </c>
      <c r="D49" t="str">
        <f t="shared" si="2"/>
        <v>src_03</v>
      </c>
      <c r="E49" t="s">
        <v>33</v>
      </c>
      <c r="F49" t="str">
        <f>VLOOKUP(E49,Crossref!$A$1:$B$14,2,FALSE)</f>
        <v>Acute Myocardial Infarction, Nonfatal</v>
      </c>
      <c r="G49">
        <v>1638811.26059589</v>
      </c>
      <c r="H49">
        <v>6.24538442700363E-3</v>
      </c>
      <c r="I49">
        <v>6.24538442700363E-3</v>
      </c>
      <c r="J49">
        <v>4823.9716729070196</v>
      </c>
      <c r="K49">
        <v>1.2946561154327901E-4</v>
      </c>
    </row>
    <row r="50" spans="1:11" x14ac:dyDescent="0.25">
      <c r="A50" t="s">
        <v>72</v>
      </c>
      <c r="B50" t="str">
        <f t="shared" si="0"/>
        <v>Zanobetti_65TO99PM25Nsrc_03</v>
      </c>
      <c r="C50" t="str">
        <f t="shared" si="1"/>
        <v>PM25N</v>
      </c>
      <c r="D50" t="str">
        <f t="shared" si="2"/>
        <v>src_03</v>
      </c>
      <c r="E50" t="s">
        <v>34</v>
      </c>
      <c r="F50" t="str">
        <f>VLOOKUP(E50,Crossref!$A$1:$B$14,2,FALSE)</f>
        <v>Acute Myocardial Infarction, Nonfatal</v>
      </c>
      <c r="G50">
        <v>3100740.6344250501</v>
      </c>
      <c r="H50">
        <v>2.4859868326518601E-2</v>
      </c>
      <c r="I50">
        <v>2.4859868326518601E-2</v>
      </c>
      <c r="J50">
        <v>20347.305822523798</v>
      </c>
      <c r="K50">
        <v>1.2217769046848201E-4</v>
      </c>
    </row>
    <row r="51" spans="1:11" x14ac:dyDescent="0.25">
      <c r="A51" t="s">
        <v>72</v>
      </c>
      <c r="B51" t="str">
        <f t="shared" si="0"/>
        <v>Zanobetti_HAPM25Nsrc_03</v>
      </c>
      <c r="C51" t="str">
        <f t="shared" si="1"/>
        <v>PM25N</v>
      </c>
      <c r="D51" t="str">
        <f t="shared" si="2"/>
        <v>src_03</v>
      </c>
      <c r="E51" t="s">
        <v>29</v>
      </c>
      <c r="F51" t="str">
        <f>VLOOKUP(E51,Crossref!$A$1:$B$14,2,FALSE)</f>
        <v>Hospital Admissions, All Respiratory</v>
      </c>
      <c r="G51">
        <v>3100740.6344250501</v>
      </c>
      <c r="H51">
        <v>9.5614002048357294E-2</v>
      </c>
      <c r="I51">
        <v>9.5614002048357294E-2</v>
      </c>
      <c r="J51">
        <v>90362.520197665697</v>
      </c>
      <c r="K51">
        <v>1.05811570814098E-4</v>
      </c>
    </row>
    <row r="52" spans="1:11" x14ac:dyDescent="0.25">
      <c r="A52" t="s">
        <v>73</v>
      </c>
      <c r="B52" t="str">
        <f t="shared" si="0"/>
        <v>MarPM25PMsrc_03</v>
      </c>
      <c r="C52" t="str">
        <f t="shared" si="1"/>
        <v>PM25PM</v>
      </c>
      <c r="D52" t="str">
        <f>RIGHT(A52,FIND("D24hrMean_",A52)-2)</f>
        <v>src_03</v>
      </c>
      <c r="E52" t="s">
        <v>25</v>
      </c>
      <c r="F52" t="str">
        <f>VLOOKUP(E52,Crossref!$A$1:$B$14,2,FALSE)</f>
        <v>Emergency Room Visits, Asthma</v>
      </c>
      <c r="G52">
        <v>15520841.2368543</v>
      </c>
      <c r="H52">
        <v>3.2656364858425802</v>
      </c>
      <c r="I52">
        <v>3.2656364858425802</v>
      </c>
      <c r="J52">
        <v>79270.956926699495</v>
      </c>
      <c r="K52">
        <v>4.1195875670609798E-3</v>
      </c>
    </row>
    <row r="53" spans="1:11" x14ac:dyDescent="0.25">
      <c r="A53" t="s">
        <v>73</v>
      </c>
      <c r="B53" t="str">
        <f t="shared" si="0"/>
        <v>KrewskiPM25PMsrc_03</v>
      </c>
      <c r="C53" t="str">
        <f t="shared" si="1"/>
        <v>PM25PM</v>
      </c>
      <c r="D53" t="str">
        <f t="shared" ref="D53:D61" si="5">RIGHT(A53,FIND("D24hrMean_",A53)-2)</f>
        <v>src_03</v>
      </c>
      <c r="E53" t="s">
        <v>26</v>
      </c>
      <c r="F53" t="str">
        <f>VLOOKUP(E53,Crossref!$A$1:$B$14,2,FALSE)</f>
        <v>Mortality, All Cause</v>
      </c>
      <c r="G53">
        <v>9866022.0418499708</v>
      </c>
      <c r="H53">
        <v>9.5760588315448594</v>
      </c>
      <c r="I53">
        <v>9.5760588315448594</v>
      </c>
      <c r="J53">
        <v>184209.65849495199</v>
      </c>
      <c r="K53">
        <v>5.19845642719501E-3</v>
      </c>
    </row>
    <row r="54" spans="1:11" x14ac:dyDescent="0.25">
      <c r="A54" t="s">
        <v>73</v>
      </c>
      <c r="B54" t="str">
        <f t="shared" si="0"/>
        <v>SheppardPM25PMsrc_03</v>
      </c>
      <c r="C54" t="str">
        <f t="shared" si="1"/>
        <v>PM25PM</v>
      </c>
      <c r="D54" t="str">
        <f t="shared" si="5"/>
        <v>src_03</v>
      </c>
      <c r="E54" t="s">
        <v>27</v>
      </c>
      <c r="F54" t="str">
        <f>VLOOKUP(E54,Crossref!$A$1:$B$14,2,FALSE)</f>
        <v>Hospital Admissions, Asthma</v>
      </c>
      <c r="G54">
        <v>12420100.6958127</v>
      </c>
      <c r="H54">
        <v>0.194371432137456</v>
      </c>
      <c r="I54">
        <v>0.194371432137456</v>
      </c>
      <c r="J54">
        <v>8849.9098499830798</v>
      </c>
      <c r="K54">
        <v>2.1963097413679098E-3</v>
      </c>
    </row>
    <row r="55" spans="1:11" x14ac:dyDescent="0.25">
      <c r="A55" t="s">
        <v>73</v>
      </c>
      <c r="B55" t="str">
        <f t="shared" si="0"/>
        <v>BellPM25PMsrc_03</v>
      </c>
      <c r="C55" t="str">
        <f t="shared" si="1"/>
        <v>PM25PM</v>
      </c>
      <c r="D55" t="str">
        <f t="shared" si="5"/>
        <v>src_03</v>
      </c>
      <c r="E55" t="s">
        <v>28</v>
      </c>
      <c r="F55" t="str">
        <f>VLOOKUP(E55,Crossref!$A$1:$B$14,2,FALSE)</f>
        <v>Hospital Admissions, All Cardiovascular (less Myocardial Infarctions)</v>
      </c>
      <c r="G55">
        <v>3100740.6344250501</v>
      </c>
      <c r="H55">
        <v>0.39676499821261002</v>
      </c>
      <c r="I55">
        <v>0.39676499821261002</v>
      </c>
      <c r="J55">
        <v>105128.139830499</v>
      </c>
      <c r="K55">
        <v>3.7741084247502302E-4</v>
      </c>
    </row>
    <row r="56" spans="1:11" x14ac:dyDescent="0.25">
      <c r="A56" t="s">
        <v>73</v>
      </c>
      <c r="B56" t="str">
        <f t="shared" si="0"/>
        <v>Zanobetti_18TO24PM25PMsrc_03</v>
      </c>
      <c r="C56" t="str">
        <f t="shared" si="1"/>
        <v>PM25PM</v>
      </c>
      <c r="D56" t="str">
        <f t="shared" si="5"/>
        <v>src_03</v>
      </c>
      <c r="E56" t="s">
        <v>30</v>
      </c>
      <c r="F56" t="str">
        <f>VLOOKUP(E56,Crossref!$A$1:$B$14,2,FALSE)</f>
        <v>Acute Myocardial Infarction, Nonfatal</v>
      </c>
      <c r="G56">
        <v>1225390.23224217</v>
      </c>
      <c r="H56">
        <v>4.7021227751462902E-4</v>
      </c>
      <c r="I56">
        <v>4.7021227751462902E-4</v>
      </c>
      <c r="J56">
        <v>17.355196966790501</v>
      </c>
      <c r="K56">
        <v>2.7093456698554798E-3</v>
      </c>
    </row>
    <row r="57" spans="1:11" x14ac:dyDescent="0.25">
      <c r="A57" t="s">
        <v>73</v>
      </c>
      <c r="B57" t="str">
        <f t="shared" si="0"/>
        <v>Zanobetti_25TO44PM25PMsrc_03</v>
      </c>
      <c r="C57" t="str">
        <f t="shared" si="1"/>
        <v>PM25PM</v>
      </c>
      <c r="D57" t="str">
        <f t="shared" si="5"/>
        <v>src_03</v>
      </c>
      <c r="E57" t="s">
        <v>31</v>
      </c>
      <c r="F57" t="str">
        <f>VLOOKUP(E57,Crossref!$A$1:$B$14,2,FALSE)</f>
        <v>Acute Myocardial Infarction, Nonfatal</v>
      </c>
      <c r="G57">
        <v>4163180.6159864301</v>
      </c>
      <c r="H57">
        <v>2.1018052076948499E-2</v>
      </c>
      <c r="I57">
        <v>2.1018052076948499E-2</v>
      </c>
      <c r="J57">
        <v>1120.8064099363401</v>
      </c>
      <c r="K57">
        <v>1.8752615876047899E-3</v>
      </c>
    </row>
    <row r="58" spans="1:11" x14ac:dyDescent="0.25">
      <c r="A58" t="s">
        <v>73</v>
      </c>
      <c r="B58" t="str">
        <f t="shared" si="0"/>
        <v>Zanobetti_45TO54PM25PMsrc_03</v>
      </c>
      <c r="C58" t="str">
        <f t="shared" si="1"/>
        <v>PM25PM</v>
      </c>
      <c r="D58" t="str">
        <f t="shared" si="5"/>
        <v>src_03</v>
      </c>
      <c r="E58" t="s">
        <v>32</v>
      </c>
      <c r="F58" t="str">
        <f>VLOOKUP(E58,Crossref!$A$1:$B$14,2,FALSE)</f>
        <v>Acute Myocardial Infarction, Nonfatal</v>
      </c>
      <c r="G58">
        <v>1978991.38023931</v>
      </c>
      <c r="H58">
        <v>3.7697322359178602E-2</v>
      </c>
      <c r="I58">
        <v>3.7697322359178602E-2</v>
      </c>
      <c r="J58">
        <v>2870.8332782479401</v>
      </c>
      <c r="K58">
        <v>1.3131143018582001E-3</v>
      </c>
    </row>
    <row r="59" spans="1:11" x14ac:dyDescent="0.25">
      <c r="A59" t="s">
        <v>73</v>
      </c>
      <c r="B59" t="str">
        <f t="shared" si="0"/>
        <v>Zanobetti_55TO64PM25PMsrc_03</v>
      </c>
      <c r="C59" t="str">
        <f t="shared" si="1"/>
        <v>PM25PM</v>
      </c>
      <c r="D59" t="str">
        <f t="shared" si="5"/>
        <v>src_03</v>
      </c>
      <c r="E59" t="s">
        <v>33</v>
      </c>
      <c r="F59" t="str">
        <f>VLOOKUP(E59,Crossref!$A$1:$B$14,2,FALSE)</f>
        <v>Acute Myocardial Infarction, Nonfatal</v>
      </c>
      <c r="G59">
        <v>1638811.26059589</v>
      </c>
      <c r="H59">
        <v>5.5910720400618799E-2</v>
      </c>
      <c r="I59">
        <v>5.5910720400618799E-2</v>
      </c>
      <c r="J59">
        <v>4823.9716729070196</v>
      </c>
      <c r="K59">
        <v>1.1590184228201701E-3</v>
      </c>
    </row>
    <row r="60" spans="1:11" x14ac:dyDescent="0.25">
      <c r="A60" t="s">
        <v>73</v>
      </c>
      <c r="B60" t="str">
        <f t="shared" si="0"/>
        <v>Zanobetti_65TO99PM25PMsrc_03</v>
      </c>
      <c r="C60" t="str">
        <f t="shared" si="1"/>
        <v>PM25PM</v>
      </c>
      <c r="D60" t="str">
        <f t="shared" si="5"/>
        <v>src_03</v>
      </c>
      <c r="E60" t="s">
        <v>34</v>
      </c>
      <c r="F60" t="str">
        <f>VLOOKUP(E60,Crossref!$A$1:$B$14,2,FALSE)</f>
        <v>Acute Myocardial Infarction, Nonfatal</v>
      </c>
      <c r="G60">
        <v>3100740.6344250501</v>
      </c>
      <c r="H60">
        <v>0.24966585623394</v>
      </c>
      <c r="I60">
        <v>0.24966585623394</v>
      </c>
      <c r="J60">
        <v>20347.305822523798</v>
      </c>
      <c r="K60">
        <v>1.2270216922653601E-3</v>
      </c>
    </row>
    <row r="61" spans="1:11" x14ac:dyDescent="0.25">
      <c r="A61" t="s">
        <v>73</v>
      </c>
      <c r="B61" t="str">
        <f t="shared" si="0"/>
        <v>Zanobetti_HAPM25PMsrc_03</v>
      </c>
      <c r="C61" t="str">
        <f t="shared" si="1"/>
        <v>PM25PM</v>
      </c>
      <c r="D61" t="str">
        <f t="shared" si="5"/>
        <v>src_03</v>
      </c>
      <c r="E61" t="s">
        <v>29</v>
      </c>
      <c r="F61" t="str">
        <f>VLOOKUP(E61,Crossref!$A$1:$B$14,2,FALSE)</f>
        <v>Hospital Admissions, All Respiratory</v>
      </c>
      <c r="G61">
        <v>3100740.6344250501</v>
      </c>
      <c r="H61">
        <v>1.1764067087149599</v>
      </c>
      <c r="I61">
        <v>1.1764067087149599</v>
      </c>
      <c r="J61">
        <v>90362.520197665697</v>
      </c>
      <c r="K61">
        <v>1.3018746114446601E-3</v>
      </c>
    </row>
    <row r="62" spans="1:11" x14ac:dyDescent="0.25">
      <c r="A62" t="s">
        <v>74</v>
      </c>
      <c r="B62" t="str">
        <f t="shared" si="0"/>
        <v>MarPM25Nsrc_04</v>
      </c>
      <c r="C62" t="str">
        <f t="shared" si="1"/>
        <v>PM25N</v>
      </c>
      <c r="D62" t="str">
        <f t="shared" si="2"/>
        <v>src_04</v>
      </c>
      <c r="E62" t="s">
        <v>25</v>
      </c>
      <c r="F62" t="str">
        <f>VLOOKUP(E62,Crossref!$A$1:$B$14,2,FALSE)</f>
        <v>Emergency Room Visits, Asthma</v>
      </c>
      <c r="G62">
        <v>15520841.2368543</v>
      </c>
      <c r="H62">
        <v>0.222278290273525</v>
      </c>
      <c r="I62">
        <v>0.222278290273525</v>
      </c>
      <c r="J62">
        <v>79270.956926699495</v>
      </c>
      <c r="K62">
        <v>2.8040318786496E-4</v>
      </c>
    </row>
    <row r="63" spans="1:11" x14ac:dyDescent="0.25">
      <c r="A63" t="s">
        <v>74</v>
      </c>
      <c r="B63" t="str">
        <f t="shared" si="0"/>
        <v>KrewskiPM25Nsrc_04</v>
      </c>
      <c r="C63" t="str">
        <f t="shared" si="1"/>
        <v>PM25N</v>
      </c>
      <c r="D63" t="str">
        <f t="shared" si="2"/>
        <v>src_04</v>
      </c>
      <c r="E63" t="s">
        <v>26</v>
      </c>
      <c r="F63" t="str">
        <f>VLOOKUP(E63,Crossref!$A$1:$B$14,2,FALSE)</f>
        <v>Mortality, All Cause</v>
      </c>
      <c r="G63">
        <v>9866022.0418499708</v>
      </c>
      <c r="H63">
        <v>0.47514547183328598</v>
      </c>
      <c r="I63">
        <v>0.47514547183328598</v>
      </c>
      <c r="J63">
        <v>184209.65849495199</v>
      </c>
      <c r="K63">
        <v>2.57937328430748E-4</v>
      </c>
    </row>
    <row r="64" spans="1:11" x14ac:dyDescent="0.25">
      <c r="A64" t="s">
        <v>74</v>
      </c>
      <c r="B64" t="str">
        <f t="shared" si="0"/>
        <v>SheppardPM25Nsrc_04</v>
      </c>
      <c r="C64" t="str">
        <f t="shared" si="1"/>
        <v>PM25N</v>
      </c>
      <c r="D64" t="str">
        <f t="shared" si="2"/>
        <v>src_04</v>
      </c>
      <c r="E64" t="s">
        <v>27</v>
      </c>
      <c r="F64" t="str">
        <f>VLOOKUP(E64,Crossref!$A$1:$B$14,2,FALSE)</f>
        <v>Hospital Admissions, Asthma</v>
      </c>
      <c r="G64">
        <v>12420100.6958127</v>
      </c>
      <c r="H64">
        <v>1.2163525229317801E-2</v>
      </c>
      <c r="I64">
        <v>1.2163525229317801E-2</v>
      </c>
      <c r="J64">
        <v>8849.9098499830798</v>
      </c>
      <c r="K64">
        <v>1.3744236309188099E-4</v>
      </c>
    </row>
    <row r="65" spans="1:11" x14ac:dyDescent="0.25">
      <c r="A65" t="s">
        <v>74</v>
      </c>
      <c r="B65" t="str">
        <f t="shared" si="0"/>
        <v>BellPM25Nsrc_04</v>
      </c>
      <c r="C65" t="str">
        <f t="shared" si="1"/>
        <v>PM25N</v>
      </c>
      <c r="D65" t="str">
        <f t="shared" si="2"/>
        <v>src_04</v>
      </c>
      <c r="E65" t="s">
        <v>28</v>
      </c>
      <c r="F65" t="str">
        <f>VLOOKUP(E65,Crossref!$A$1:$B$14,2,FALSE)</f>
        <v>Hospital Admissions, All Cardiovascular (less Myocardial Infarctions)</v>
      </c>
      <c r="G65">
        <v>3100740.6344250501</v>
      </c>
      <c r="H65">
        <v>3.5175449252253799E-2</v>
      </c>
      <c r="I65">
        <v>3.5175449252253799E-2</v>
      </c>
      <c r="J65">
        <v>105128.139830499</v>
      </c>
      <c r="K65" s="26">
        <v>3.3459594461547397E-5</v>
      </c>
    </row>
    <row r="66" spans="1:11" x14ac:dyDescent="0.25">
      <c r="A66" t="s">
        <v>74</v>
      </c>
      <c r="B66" t="str">
        <f t="shared" si="0"/>
        <v>Zanobetti_18TO24PM25Nsrc_04</v>
      </c>
      <c r="C66" t="str">
        <f t="shared" si="1"/>
        <v>PM25N</v>
      </c>
      <c r="D66" t="str">
        <f t="shared" si="2"/>
        <v>src_04</v>
      </c>
      <c r="E66" t="s">
        <v>30</v>
      </c>
      <c r="F66" t="str">
        <f>VLOOKUP(E66,Crossref!$A$1:$B$14,2,FALSE)</f>
        <v>Acute Myocardial Infarction, Nonfatal</v>
      </c>
      <c r="G66">
        <v>1225390.23224217</v>
      </c>
      <c r="H66" s="26">
        <v>1.9271313984429499E-5</v>
      </c>
      <c r="I66" s="26">
        <v>1.9271313984429499E-5</v>
      </c>
      <c r="J66">
        <v>17.355196966790501</v>
      </c>
      <c r="K66">
        <v>1.11040595052338E-4</v>
      </c>
    </row>
    <row r="67" spans="1:11" x14ac:dyDescent="0.25">
      <c r="A67" t="s">
        <v>74</v>
      </c>
      <c r="B67" t="str">
        <f t="shared" ref="B67:B130" si="6">E67&amp;C67&amp;D67</f>
        <v>Zanobetti_25TO44PM25Nsrc_04</v>
      </c>
      <c r="C67" t="str">
        <f t="shared" ref="C67:C130" si="7">LEFT(A67,(FIND("_",A67,1)-1))</f>
        <v>PM25N</v>
      </c>
      <c r="D67" t="str">
        <f t="shared" ref="D67:D91" si="8">RIGHT(A67,FIND("D24hrMean_",A67)-1)</f>
        <v>src_04</v>
      </c>
      <c r="E67" t="s">
        <v>31</v>
      </c>
      <c r="F67" t="str">
        <f>VLOOKUP(E67,Crossref!$A$1:$B$14,2,FALSE)</f>
        <v>Acute Myocardial Infarction, Nonfatal</v>
      </c>
      <c r="G67">
        <v>4163180.6159864301</v>
      </c>
      <c r="H67">
        <v>1.19471959242194E-3</v>
      </c>
      <c r="I67">
        <v>1.19471959242194E-3</v>
      </c>
      <c r="J67">
        <v>1120.8064099363401</v>
      </c>
      <c r="K67">
        <v>1.0659464309182499E-4</v>
      </c>
    </row>
    <row r="68" spans="1:11" x14ac:dyDescent="0.25">
      <c r="A68" t="s">
        <v>74</v>
      </c>
      <c r="B68" t="str">
        <f t="shared" si="6"/>
        <v>Zanobetti_45TO54PM25Nsrc_04</v>
      </c>
      <c r="C68" t="str">
        <f t="shared" si="7"/>
        <v>PM25N</v>
      </c>
      <c r="D68" t="str">
        <f t="shared" si="8"/>
        <v>src_04</v>
      </c>
      <c r="E68" t="s">
        <v>32</v>
      </c>
      <c r="F68" t="str">
        <f>VLOOKUP(E68,Crossref!$A$1:$B$14,2,FALSE)</f>
        <v>Acute Myocardial Infarction, Nonfatal</v>
      </c>
      <c r="G68">
        <v>1978991.38023931</v>
      </c>
      <c r="H68">
        <v>2.9728960456554101E-3</v>
      </c>
      <c r="I68">
        <v>2.9728960456554101E-3</v>
      </c>
      <c r="J68">
        <v>2870.8332782479401</v>
      </c>
      <c r="K68">
        <v>1.03555161777619E-4</v>
      </c>
    </row>
    <row r="69" spans="1:11" x14ac:dyDescent="0.25">
      <c r="A69" t="s">
        <v>74</v>
      </c>
      <c r="B69" t="str">
        <f t="shared" si="6"/>
        <v>Zanobetti_55TO64PM25Nsrc_04</v>
      </c>
      <c r="C69" t="str">
        <f t="shared" si="7"/>
        <v>PM25N</v>
      </c>
      <c r="D69" t="str">
        <f t="shared" si="8"/>
        <v>src_04</v>
      </c>
      <c r="E69" t="s">
        <v>33</v>
      </c>
      <c r="F69" t="str">
        <f>VLOOKUP(E69,Crossref!$A$1:$B$14,2,FALSE)</f>
        <v>Acute Myocardial Infarction, Nonfatal</v>
      </c>
      <c r="G69">
        <v>1638811.26059589</v>
      </c>
      <c r="H69">
        <v>4.7590593208130102E-3</v>
      </c>
      <c r="I69">
        <v>4.7590593208130102E-3</v>
      </c>
      <c r="J69">
        <v>4823.9716729070196</v>
      </c>
      <c r="K69" s="26">
        <v>9.8654379492761605E-5</v>
      </c>
    </row>
    <row r="70" spans="1:11" x14ac:dyDescent="0.25">
      <c r="A70" t="s">
        <v>74</v>
      </c>
      <c r="B70" t="str">
        <f t="shared" si="6"/>
        <v>Zanobetti_65TO99PM25Nsrc_04</v>
      </c>
      <c r="C70" t="str">
        <f t="shared" si="7"/>
        <v>PM25N</v>
      </c>
      <c r="D70" t="str">
        <f t="shared" si="8"/>
        <v>src_04</v>
      </c>
      <c r="E70" t="s">
        <v>34</v>
      </c>
      <c r="F70" t="str">
        <f>VLOOKUP(E70,Crossref!$A$1:$B$14,2,FALSE)</f>
        <v>Acute Myocardial Infarction, Nonfatal</v>
      </c>
      <c r="G70">
        <v>3100740.6344250501</v>
      </c>
      <c r="H70">
        <v>2.0055807771306999E-2</v>
      </c>
      <c r="I70">
        <v>2.0055807771306999E-2</v>
      </c>
      <c r="J70">
        <v>20347.305822523798</v>
      </c>
      <c r="K70" s="26">
        <v>9.8567387477441199E-5</v>
      </c>
    </row>
    <row r="71" spans="1:11" x14ac:dyDescent="0.25">
      <c r="A71" t="s">
        <v>74</v>
      </c>
      <c r="B71" t="str">
        <f t="shared" si="6"/>
        <v>Zanobetti_HAPM25Nsrc_04</v>
      </c>
      <c r="C71" t="str">
        <f t="shared" si="7"/>
        <v>PM25N</v>
      </c>
      <c r="D71" t="str">
        <f t="shared" si="8"/>
        <v>src_04</v>
      </c>
      <c r="E71" t="s">
        <v>29</v>
      </c>
      <c r="F71" t="str">
        <f>VLOOKUP(E71,Crossref!$A$1:$B$14,2,FALSE)</f>
        <v>Hospital Admissions, All Respiratory</v>
      </c>
      <c r="G71">
        <v>3100740.6344250501</v>
      </c>
      <c r="H71">
        <v>7.8812860169497401E-2</v>
      </c>
      <c r="I71">
        <v>7.8812860169497401E-2</v>
      </c>
      <c r="J71">
        <v>90362.520197665697</v>
      </c>
      <c r="K71" s="26">
        <v>8.72185282095898E-5</v>
      </c>
    </row>
    <row r="72" spans="1:11" x14ac:dyDescent="0.25">
      <c r="A72" t="s">
        <v>75</v>
      </c>
      <c r="B72" t="str">
        <f t="shared" si="6"/>
        <v>MarPM25PMsrc_04</v>
      </c>
      <c r="C72" t="str">
        <f t="shared" si="7"/>
        <v>PM25PM</v>
      </c>
      <c r="D72" t="str">
        <f t="shared" ref="D72:D81" si="9">RIGHT(A72,FIND("D24hrMean_",A72)-2)</f>
        <v>src_04</v>
      </c>
      <c r="E72" t="s">
        <v>25</v>
      </c>
      <c r="F72" t="str">
        <f>VLOOKUP(E72,Crossref!$A$1:$B$14,2,FALSE)</f>
        <v>Emergency Room Visits, Asthma</v>
      </c>
      <c r="G72">
        <v>15520841.2368543</v>
      </c>
      <c r="H72">
        <v>6.8558557488838199</v>
      </c>
      <c r="I72">
        <v>6.8558557488838199</v>
      </c>
      <c r="J72">
        <v>79270.956926699495</v>
      </c>
      <c r="K72">
        <v>8.6486350293756408E-3</v>
      </c>
    </row>
    <row r="73" spans="1:11" x14ac:dyDescent="0.25">
      <c r="A73" t="s">
        <v>75</v>
      </c>
      <c r="B73" t="str">
        <f t="shared" si="6"/>
        <v>KrewskiPM25PMsrc_04</v>
      </c>
      <c r="C73" t="str">
        <f t="shared" si="7"/>
        <v>PM25PM</v>
      </c>
      <c r="D73" t="str">
        <f t="shared" si="9"/>
        <v>src_04</v>
      </c>
      <c r="E73" t="s">
        <v>26</v>
      </c>
      <c r="F73" t="str">
        <f>VLOOKUP(E73,Crossref!$A$1:$B$14,2,FALSE)</f>
        <v>Mortality, All Cause</v>
      </c>
      <c r="G73">
        <v>9866022.0418499708</v>
      </c>
      <c r="H73">
        <v>12.889888222963</v>
      </c>
      <c r="I73">
        <v>12.889888222963</v>
      </c>
      <c r="J73">
        <v>184209.65849495199</v>
      </c>
      <c r="K73">
        <v>6.99740085741281E-3</v>
      </c>
    </row>
    <row r="74" spans="1:11" x14ac:dyDescent="0.25">
      <c r="A74" t="s">
        <v>75</v>
      </c>
      <c r="B74" t="str">
        <f t="shared" si="6"/>
        <v>SheppardPM25PMsrc_04</v>
      </c>
      <c r="C74" t="str">
        <f t="shared" si="7"/>
        <v>PM25PM</v>
      </c>
      <c r="D74" t="str">
        <f t="shared" si="9"/>
        <v>src_04</v>
      </c>
      <c r="E74" t="s">
        <v>27</v>
      </c>
      <c r="F74" t="str">
        <f>VLOOKUP(E74,Crossref!$A$1:$B$14,2,FALSE)</f>
        <v>Hospital Admissions, Asthma</v>
      </c>
      <c r="G74">
        <v>12420100.6958127</v>
      </c>
      <c r="H74">
        <v>0.242586303050906</v>
      </c>
      <c r="I74">
        <v>0.242586303050906</v>
      </c>
      <c r="J74">
        <v>8849.9098499830798</v>
      </c>
      <c r="K74">
        <v>2.7411160922884399E-3</v>
      </c>
    </row>
    <row r="75" spans="1:11" x14ac:dyDescent="0.25">
      <c r="A75" t="s">
        <v>75</v>
      </c>
      <c r="B75" t="str">
        <f t="shared" si="6"/>
        <v>BellPM25PMsrc_04</v>
      </c>
      <c r="C75" t="str">
        <f t="shared" si="7"/>
        <v>PM25PM</v>
      </c>
      <c r="D75" t="str">
        <f t="shared" si="9"/>
        <v>src_04</v>
      </c>
      <c r="E75" t="s">
        <v>28</v>
      </c>
      <c r="F75" t="str">
        <f>VLOOKUP(E75,Crossref!$A$1:$B$14,2,FALSE)</f>
        <v>Hospital Admissions, All Cardiovascular (less Myocardial Infarctions)</v>
      </c>
      <c r="G75">
        <v>3100740.6344250501</v>
      </c>
      <c r="H75">
        <v>0.80969193090056002</v>
      </c>
      <c r="I75">
        <v>0.80969193090056002</v>
      </c>
      <c r="J75">
        <v>105128.139830499</v>
      </c>
      <c r="K75">
        <v>7.70195241926701E-4</v>
      </c>
    </row>
    <row r="76" spans="1:11" x14ac:dyDescent="0.25">
      <c r="A76" t="s">
        <v>75</v>
      </c>
      <c r="B76" t="str">
        <f t="shared" si="6"/>
        <v>Zanobetti_18TO24PM25PMsrc_04</v>
      </c>
      <c r="C76" t="str">
        <f t="shared" si="7"/>
        <v>PM25PM</v>
      </c>
      <c r="D76" t="str">
        <f t="shared" si="9"/>
        <v>src_04</v>
      </c>
      <c r="E76" t="s">
        <v>30</v>
      </c>
      <c r="F76" t="str">
        <f>VLOOKUP(E76,Crossref!$A$1:$B$14,2,FALSE)</f>
        <v>Acute Myocardial Infarction, Nonfatal</v>
      </c>
      <c r="G76">
        <v>1225390.23224217</v>
      </c>
      <c r="H76">
        <v>5.3727614467948199E-4</v>
      </c>
      <c r="I76">
        <v>5.3727614467948199E-4</v>
      </c>
      <c r="J76">
        <v>17.355196966790501</v>
      </c>
      <c r="K76">
        <v>3.09576518035242E-3</v>
      </c>
    </row>
    <row r="77" spans="1:11" x14ac:dyDescent="0.25">
      <c r="A77" t="s">
        <v>75</v>
      </c>
      <c r="B77" t="str">
        <f t="shared" si="6"/>
        <v>Zanobetti_25TO44PM25PMsrc_04</v>
      </c>
      <c r="C77" t="str">
        <f t="shared" si="7"/>
        <v>PM25PM</v>
      </c>
      <c r="D77" t="str">
        <f t="shared" si="9"/>
        <v>src_04</v>
      </c>
      <c r="E77" t="s">
        <v>31</v>
      </c>
      <c r="F77" t="str">
        <f>VLOOKUP(E77,Crossref!$A$1:$B$14,2,FALSE)</f>
        <v>Acute Myocardial Infarction, Nonfatal</v>
      </c>
      <c r="G77">
        <v>4163180.6159864301</v>
      </c>
      <c r="H77">
        <v>2.5262914840766301E-2</v>
      </c>
      <c r="I77">
        <v>2.5262914840766301E-2</v>
      </c>
      <c r="J77">
        <v>1120.8064099363401</v>
      </c>
      <c r="K77">
        <v>2.2539945004598199E-3</v>
      </c>
    </row>
    <row r="78" spans="1:11" x14ac:dyDescent="0.25">
      <c r="A78" t="s">
        <v>75</v>
      </c>
      <c r="B78" t="str">
        <f t="shared" si="6"/>
        <v>Zanobetti_45TO54PM25PMsrc_04</v>
      </c>
      <c r="C78" t="str">
        <f t="shared" si="7"/>
        <v>PM25PM</v>
      </c>
      <c r="D78" t="str">
        <f t="shared" si="9"/>
        <v>src_04</v>
      </c>
      <c r="E78" t="s">
        <v>32</v>
      </c>
      <c r="F78" t="str">
        <f>VLOOKUP(E78,Crossref!$A$1:$B$14,2,FALSE)</f>
        <v>Acute Myocardial Infarction, Nonfatal</v>
      </c>
      <c r="G78">
        <v>1978991.38023931</v>
      </c>
      <c r="H78">
        <v>6.6096663855617993E-2</v>
      </c>
      <c r="I78">
        <v>6.6096663855617993E-2</v>
      </c>
      <c r="J78">
        <v>2870.8332782479401</v>
      </c>
      <c r="K78">
        <v>2.30235117993186E-3</v>
      </c>
    </row>
    <row r="79" spans="1:11" x14ac:dyDescent="0.25">
      <c r="A79" t="s">
        <v>75</v>
      </c>
      <c r="B79" t="str">
        <f t="shared" si="6"/>
        <v>Zanobetti_55TO64PM25PMsrc_04</v>
      </c>
      <c r="C79" t="str">
        <f t="shared" si="7"/>
        <v>PM25PM</v>
      </c>
      <c r="D79" t="str">
        <f t="shared" si="9"/>
        <v>src_04</v>
      </c>
      <c r="E79" t="s">
        <v>33</v>
      </c>
      <c r="F79" t="str">
        <f>VLOOKUP(E79,Crossref!$A$1:$B$14,2,FALSE)</f>
        <v>Acute Myocardial Infarction, Nonfatal</v>
      </c>
      <c r="G79">
        <v>1638811.26059589</v>
      </c>
      <c r="H79">
        <v>8.99847234763297E-2</v>
      </c>
      <c r="I79">
        <v>8.99847234763297E-2</v>
      </c>
      <c r="J79">
        <v>4823.9716729070196</v>
      </c>
      <c r="K79">
        <v>1.8653659179159901E-3</v>
      </c>
    </row>
    <row r="80" spans="1:11" x14ac:dyDescent="0.25">
      <c r="A80" t="s">
        <v>75</v>
      </c>
      <c r="B80" t="str">
        <f t="shared" si="6"/>
        <v>Zanobetti_65TO99PM25PMsrc_04</v>
      </c>
      <c r="C80" t="str">
        <f t="shared" si="7"/>
        <v>PM25PM</v>
      </c>
      <c r="D80" t="str">
        <f t="shared" si="9"/>
        <v>src_04</v>
      </c>
      <c r="E80" t="s">
        <v>34</v>
      </c>
      <c r="F80" t="str">
        <f>VLOOKUP(E80,Crossref!$A$1:$B$14,2,FALSE)</f>
        <v>Acute Myocardial Infarction, Nonfatal</v>
      </c>
      <c r="G80">
        <v>3100740.6344250501</v>
      </c>
      <c r="H80">
        <v>0.43663008791714403</v>
      </c>
      <c r="I80">
        <v>0.43663008791714403</v>
      </c>
      <c r="J80">
        <v>20347.305822523798</v>
      </c>
      <c r="K80">
        <v>2.1458864958613199E-3</v>
      </c>
    </row>
    <row r="81" spans="1:11" x14ac:dyDescent="0.25">
      <c r="A81" t="s">
        <v>75</v>
      </c>
      <c r="B81" t="str">
        <f t="shared" si="6"/>
        <v>Zanobetti_HAPM25PMsrc_04</v>
      </c>
      <c r="C81" t="str">
        <f t="shared" si="7"/>
        <v>PM25PM</v>
      </c>
      <c r="D81" t="str">
        <f t="shared" si="9"/>
        <v>src_04</v>
      </c>
      <c r="E81" t="s">
        <v>29</v>
      </c>
      <c r="F81" t="str">
        <f>VLOOKUP(E81,Crossref!$A$1:$B$14,2,FALSE)</f>
        <v>Hospital Admissions, All Respiratory</v>
      </c>
      <c r="G81">
        <v>3100740.6344250501</v>
      </c>
      <c r="H81">
        <v>1.9457629007552999</v>
      </c>
      <c r="I81">
        <v>1.9457629007552999</v>
      </c>
      <c r="J81">
        <v>90362.520197665697</v>
      </c>
      <c r="K81">
        <v>2.1532853405360798E-3</v>
      </c>
    </row>
    <row r="82" spans="1:11" x14ac:dyDescent="0.25">
      <c r="A82" t="s">
        <v>76</v>
      </c>
      <c r="B82" t="str">
        <f t="shared" si="6"/>
        <v>MarPM25Nsrc_05</v>
      </c>
      <c r="C82" t="str">
        <f t="shared" si="7"/>
        <v>PM25N</v>
      </c>
      <c r="D82" t="str">
        <f t="shared" si="8"/>
        <v>src_05</v>
      </c>
      <c r="E82" t="s">
        <v>25</v>
      </c>
      <c r="F82" t="str">
        <f>VLOOKUP(E82,Crossref!$A$1:$B$14,2,FALSE)</f>
        <v>Emergency Room Visits, Asthma</v>
      </c>
      <c r="G82">
        <v>15520841.2368543</v>
      </c>
      <c r="H82">
        <v>0.41542538384601302</v>
      </c>
      <c r="I82">
        <v>0.41542538384601302</v>
      </c>
      <c r="J82">
        <v>79270.956926699495</v>
      </c>
      <c r="K82">
        <v>5.2405748580801098E-4</v>
      </c>
    </row>
    <row r="83" spans="1:11" x14ac:dyDescent="0.25">
      <c r="A83" t="s">
        <v>76</v>
      </c>
      <c r="B83" t="str">
        <f t="shared" si="6"/>
        <v>KrewskiPM25Nsrc_05</v>
      </c>
      <c r="C83" t="str">
        <f t="shared" si="7"/>
        <v>PM25N</v>
      </c>
      <c r="D83" t="str">
        <f t="shared" si="8"/>
        <v>src_05</v>
      </c>
      <c r="E83" t="s">
        <v>26</v>
      </c>
      <c r="F83" t="str">
        <f>VLOOKUP(E83,Crossref!$A$1:$B$14,2,FALSE)</f>
        <v>Mortality, All Cause</v>
      </c>
      <c r="G83">
        <v>9866022.0418499708</v>
      </c>
      <c r="H83">
        <v>0.97284168344203803</v>
      </c>
      <c r="I83">
        <v>0.97284168344203803</v>
      </c>
      <c r="J83">
        <v>184209.65849495199</v>
      </c>
      <c r="K83">
        <v>5.2811654469718896E-4</v>
      </c>
    </row>
    <row r="84" spans="1:11" x14ac:dyDescent="0.25">
      <c r="A84" t="s">
        <v>76</v>
      </c>
      <c r="B84" t="str">
        <f t="shared" si="6"/>
        <v>SheppardPM25Nsrc_05</v>
      </c>
      <c r="C84" t="str">
        <f t="shared" si="7"/>
        <v>PM25N</v>
      </c>
      <c r="D84" t="str">
        <f t="shared" si="8"/>
        <v>src_05</v>
      </c>
      <c r="E84" t="s">
        <v>27</v>
      </c>
      <c r="F84" t="str">
        <f>VLOOKUP(E84,Crossref!$A$1:$B$14,2,FALSE)</f>
        <v>Hospital Admissions, Asthma</v>
      </c>
      <c r="G84">
        <v>12420100.6958127</v>
      </c>
      <c r="H84">
        <v>2.6171862482945299E-2</v>
      </c>
      <c r="I84">
        <v>2.6171862482945299E-2</v>
      </c>
      <c r="J84">
        <v>8849.9098499830798</v>
      </c>
      <c r="K84">
        <v>2.95730272133737E-4</v>
      </c>
    </row>
    <row r="85" spans="1:11" x14ac:dyDescent="0.25">
      <c r="A85" t="s">
        <v>76</v>
      </c>
      <c r="B85" t="str">
        <f t="shared" si="6"/>
        <v>BellPM25Nsrc_05</v>
      </c>
      <c r="C85" t="str">
        <f t="shared" si="7"/>
        <v>PM25N</v>
      </c>
      <c r="D85" t="str">
        <f t="shared" si="8"/>
        <v>src_05</v>
      </c>
      <c r="E85" t="s">
        <v>28</v>
      </c>
      <c r="F85" t="str">
        <f>VLOOKUP(E85,Crossref!$A$1:$B$14,2,FALSE)</f>
        <v>Hospital Admissions, All Cardiovascular (less Myocardial Infarctions)</v>
      </c>
      <c r="G85">
        <v>3100740.6344250501</v>
      </c>
      <c r="H85">
        <v>7.5847852919351699E-2</v>
      </c>
      <c r="I85">
        <v>7.5847852919351699E-2</v>
      </c>
      <c r="J85">
        <v>105128.139830499</v>
      </c>
      <c r="K85" s="26">
        <v>7.2148002467885896E-5</v>
      </c>
    </row>
    <row r="86" spans="1:11" x14ac:dyDescent="0.25">
      <c r="A86" t="s">
        <v>76</v>
      </c>
      <c r="B86" t="str">
        <f t="shared" si="6"/>
        <v>Zanobetti_18TO24PM25Nsrc_05</v>
      </c>
      <c r="C86" t="str">
        <f t="shared" si="7"/>
        <v>PM25N</v>
      </c>
      <c r="D86" t="str">
        <f t="shared" si="8"/>
        <v>src_05</v>
      </c>
      <c r="E86" t="s">
        <v>30</v>
      </c>
      <c r="F86" t="str">
        <f>VLOOKUP(E86,Crossref!$A$1:$B$14,2,FALSE)</f>
        <v>Acute Myocardial Infarction, Nonfatal</v>
      </c>
      <c r="G86">
        <v>1225390.23224217</v>
      </c>
      <c r="H86" s="26">
        <v>3.64899778594089E-5</v>
      </c>
      <c r="I86" s="26">
        <v>3.64899778594089E-5</v>
      </c>
      <c r="J86">
        <v>17.355196966790501</v>
      </c>
      <c r="K86">
        <v>2.1025389645091901E-4</v>
      </c>
    </row>
    <row r="87" spans="1:11" x14ac:dyDescent="0.25">
      <c r="A87" t="s">
        <v>76</v>
      </c>
      <c r="B87" t="str">
        <f t="shared" si="6"/>
        <v>Zanobetti_25TO44PM25Nsrc_05</v>
      </c>
      <c r="C87" t="str">
        <f t="shared" si="7"/>
        <v>PM25N</v>
      </c>
      <c r="D87" t="str">
        <f t="shared" si="8"/>
        <v>src_05</v>
      </c>
      <c r="E87" t="s">
        <v>31</v>
      </c>
      <c r="F87" t="str">
        <f>VLOOKUP(E87,Crossref!$A$1:$B$14,2,FALSE)</f>
        <v>Acute Myocardial Infarction, Nonfatal</v>
      </c>
      <c r="G87">
        <v>4163180.6159864301</v>
      </c>
      <c r="H87">
        <v>2.9118522314278798E-3</v>
      </c>
      <c r="I87">
        <v>2.9118522314278798E-3</v>
      </c>
      <c r="J87">
        <v>1120.8064099363401</v>
      </c>
      <c r="K87">
        <v>2.5979974825387299E-4</v>
      </c>
    </row>
    <row r="88" spans="1:11" x14ac:dyDescent="0.25">
      <c r="A88" t="s">
        <v>76</v>
      </c>
      <c r="B88" t="str">
        <f t="shared" si="6"/>
        <v>Zanobetti_45TO54PM25Nsrc_05</v>
      </c>
      <c r="C88" t="str">
        <f t="shared" si="7"/>
        <v>PM25N</v>
      </c>
      <c r="D88" t="str">
        <f t="shared" si="8"/>
        <v>src_05</v>
      </c>
      <c r="E88" t="s">
        <v>32</v>
      </c>
      <c r="F88" t="str">
        <f>VLOOKUP(E88,Crossref!$A$1:$B$14,2,FALSE)</f>
        <v>Acute Myocardial Infarction, Nonfatal</v>
      </c>
      <c r="G88">
        <v>1978991.38023931</v>
      </c>
      <c r="H88">
        <v>7.0917512602052301E-3</v>
      </c>
      <c r="I88">
        <v>7.0917512602052301E-3</v>
      </c>
      <c r="J88">
        <v>2870.8332782479401</v>
      </c>
      <c r="K88">
        <v>2.4702762483418302E-4</v>
      </c>
    </row>
    <row r="89" spans="1:11" x14ac:dyDescent="0.25">
      <c r="A89" t="s">
        <v>76</v>
      </c>
      <c r="B89" t="str">
        <f t="shared" si="6"/>
        <v>Zanobetti_55TO64PM25Nsrc_05</v>
      </c>
      <c r="C89" t="str">
        <f t="shared" si="7"/>
        <v>PM25N</v>
      </c>
      <c r="D89" t="str">
        <f t="shared" si="8"/>
        <v>src_05</v>
      </c>
      <c r="E89" t="s">
        <v>33</v>
      </c>
      <c r="F89" t="str">
        <f>VLOOKUP(E89,Crossref!$A$1:$B$14,2,FALSE)</f>
        <v>Acute Myocardial Infarction, Nonfatal</v>
      </c>
      <c r="G89">
        <v>1638811.26059589</v>
      </c>
      <c r="H89">
        <v>1.1492398683399799E-2</v>
      </c>
      <c r="I89">
        <v>1.1492398683399799E-2</v>
      </c>
      <c r="J89">
        <v>4823.9716729070196</v>
      </c>
      <c r="K89">
        <v>2.38235202498076E-4</v>
      </c>
    </row>
    <row r="90" spans="1:11" x14ac:dyDescent="0.25">
      <c r="A90" t="s">
        <v>76</v>
      </c>
      <c r="B90" t="str">
        <f t="shared" si="6"/>
        <v>Zanobetti_65TO99PM25Nsrc_05</v>
      </c>
      <c r="C90" t="str">
        <f t="shared" si="7"/>
        <v>PM25N</v>
      </c>
      <c r="D90" t="str">
        <f t="shared" si="8"/>
        <v>src_05</v>
      </c>
      <c r="E90" t="s">
        <v>34</v>
      </c>
      <c r="F90" t="str">
        <f>VLOOKUP(E90,Crossref!$A$1:$B$14,2,FALSE)</f>
        <v>Acute Myocardial Infarction, Nonfatal</v>
      </c>
      <c r="G90">
        <v>3100740.6344250501</v>
      </c>
      <c r="H90">
        <v>4.6342773816722201E-2</v>
      </c>
      <c r="I90">
        <v>4.6342773816722201E-2</v>
      </c>
      <c r="J90">
        <v>20347.305822523798</v>
      </c>
      <c r="K90">
        <v>2.2775877170638599E-4</v>
      </c>
    </row>
    <row r="91" spans="1:11" x14ac:dyDescent="0.25">
      <c r="A91" t="s">
        <v>76</v>
      </c>
      <c r="B91" t="str">
        <f t="shared" si="6"/>
        <v>Zanobetti_HAPM25Nsrc_05</v>
      </c>
      <c r="C91" t="str">
        <f t="shared" si="7"/>
        <v>PM25N</v>
      </c>
      <c r="D91" t="str">
        <f t="shared" si="8"/>
        <v>src_05</v>
      </c>
      <c r="E91" t="s">
        <v>29</v>
      </c>
      <c r="F91" t="str">
        <f>VLOOKUP(E91,Crossref!$A$1:$B$14,2,FALSE)</f>
        <v>Hospital Admissions, All Respiratory</v>
      </c>
      <c r="G91">
        <v>3100740.6344250501</v>
      </c>
      <c r="H91">
        <v>0.15317600576096799</v>
      </c>
      <c r="I91">
        <v>0.15317600576096799</v>
      </c>
      <c r="J91">
        <v>90362.520197665697</v>
      </c>
      <c r="K91">
        <v>1.6951276417025499E-4</v>
      </c>
    </row>
    <row r="92" spans="1:11" x14ac:dyDescent="0.25">
      <c r="A92" t="s">
        <v>77</v>
      </c>
      <c r="B92" t="str">
        <f t="shared" si="6"/>
        <v>MarPM25PMsrc_05</v>
      </c>
      <c r="C92" t="str">
        <f t="shared" si="7"/>
        <v>PM25PM</v>
      </c>
      <c r="D92" t="str">
        <f t="shared" ref="D92:D101" si="10">RIGHT(A92,FIND("D24hrMean_",A92)-2)</f>
        <v>src_05</v>
      </c>
      <c r="E92" t="s">
        <v>25</v>
      </c>
      <c r="F92" t="str">
        <f>VLOOKUP(E92,Crossref!$A$1:$B$14,2,FALSE)</f>
        <v>Emergency Room Visits, Asthma</v>
      </c>
      <c r="G92">
        <v>15520841.2368543</v>
      </c>
      <c r="H92">
        <v>5.8740318108918803</v>
      </c>
      <c r="I92">
        <v>5.8740318108918803</v>
      </c>
      <c r="J92">
        <v>79270.956926699495</v>
      </c>
      <c r="K92">
        <v>7.4100679979472103E-3</v>
      </c>
    </row>
    <row r="93" spans="1:11" x14ac:dyDescent="0.25">
      <c r="A93" t="s">
        <v>77</v>
      </c>
      <c r="B93" t="str">
        <f t="shared" si="6"/>
        <v>KrewskiPM25PMsrc_05</v>
      </c>
      <c r="C93" t="str">
        <f t="shared" si="7"/>
        <v>PM25PM</v>
      </c>
      <c r="D93" t="str">
        <f t="shared" si="10"/>
        <v>src_05</v>
      </c>
      <c r="E93" t="s">
        <v>26</v>
      </c>
      <c r="F93" t="str">
        <f>VLOOKUP(E93,Crossref!$A$1:$B$14,2,FALSE)</f>
        <v>Mortality, All Cause</v>
      </c>
      <c r="G93">
        <v>9866022.0418499708</v>
      </c>
      <c r="H93">
        <v>16.636978880312501</v>
      </c>
      <c r="I93">
        <v>16.636978880312501</v>
      </c>
      <c r="J93">
        <v>184209.65849495199</v>
      </c>
      <c r="K93">
        <v>9.0315453685987993E-3</v>
      </c>
    </row>
    <row r="94" spans="1:11" x14ac:dyDescent="0.25">
      <c r="A94" t="s">
        <v>77</v>
      </c>
      <c r="B94" t="str">
        <f t="shared" si="6"/>
        <v>SheppardPM25PMsrc_05</v>
      </c>
      <c r="C94" t="str">
        <f t="shared" si="7"/>
        <v>PM25PM</v>
      </c>
      <c r="D94" t="str">
        <f t="shared" si="10"/>
        <v>src_05</v>
      </c>
      <c r="E94" t="s">
        <v>27</v>
      </c>
      <c r="F94" t="str">
        <f>VLOOKUP(E94,Crossref!$A$1:$B$14,2,FALSE)</f>
        <v>Hospital Admissions, Asthma</v>
      </c>
      <c r="G94">
        <v>12420100.6958127</v>
      </c>
      <c r="H94">
        <v>0.35996261879052599</v>
      </c>
      <c r="I94">
        <v>0.35996261879052599</v>
      </c>
      <c r="J94">
        <v>8849.9098499830798</v>
      </c>
      <c r="K94">
        <v>4.0674156561178298E-3</v>
      </c>
    </row>
    <row r="95" spans="1:11" x14ac:dyDescent="0.25">
      <c r="A95" t="s">
        <v>77</v>
      </c>
      <c r="B95" t="str">
        <f t="shared" si="6"/>
        <v>BellPM25PMsrc_05</v>
      </c>
      <c r="C95" t="str">
        <f t="shared" si="7"/>
        <v>PM25PM</v>
      </c>
      <c r="D95" t="str">
        <f t="shared" si="10"/>
        <v>src_05</v>
      </c>
      <c r="E95" t="s">
        <v>28</v>
      </c>
      <c r="F95" t="str">
        <f>VLOOKUP(E95,Crossref!$A$1:$B$14,2,FALSE)</f>
        <v>Hospital Admissions, All Cardiovascular (less Myocardial Infarctions)</v>
      </c>
      <c r="G95">
        <v>3100740.6344250501</v>
      </c>
      <c r="H95">
        <v>1.1595161196256101</v>
      </c>
      <c r="I95">
        <v>1.1595161196256101</v>
      </c>
      <c r="J95">
        <v>105128.139830499</v>
      </c>
      <c r="K95">
        <v>1.10295504276507E-3</v>
      </c>
    </row>
    <row r="96" spans="1:11" x14ac:dyDescent="0.25">
      <c r="A96" t="s">
        <v>77</v>
      </c>
      <c r="B96" t="str">
        <f t="shared" si="6"/>
        <v>Zanobetti_18TO24PM25PMsrc_05</v>
      </c>
      <c r="C96" t="str">
        <f t="shared" si="7"/>
        <v>PM25PM</v>
      </c>
      <c r="D96" t="str">
        <f t="shared" si="10"/>
        <v>src_05</v>
      </c>
      <c r="E96" t="s">
        <v>30</v>
      </c>
      <c r="F96" t="str">
        <f>VLOOKUP(E96,Crossref!$A$1:$B$14,2,FALSE)</f>
        <v>Acute Myocardial Infarction, Nonfatal</v>
      </c>
      <c r="G96">
        <v>1225390.23224217</v>
      </c>
      <c r="H96">
        <v>5.29469316863403E-4</v>
      </c>
      <c r="I96">
        <v>5.29469316863403E-4</v>
      </c>
      <c r="J96">
        <v>17.355196966790501</v>
      </c>
      <c r="K96">
        <v>3.0507825285794798E-3</v>
      </c>
    </row>
    <row r="97" spans="1:11" x14ac:dyDescent="0.25">
      <c r="A97" t="s">
        <v>77</v>
      </c>
      <c r="B97" t="str">
        <f t="shared" si="6"/>
        <v>Zanobetti_25TO44PM25PMsrc_05</v>
      </c>
      <c r="C97" t="str">
        <f t="shared" si="7"/>
        <v>PM25PM</v>
      </c>
      <c r="D97" t="str">
        <f t="shared" si="10"/>
        <v>src_05</v>
      </c>
      <c r="E97" t="s">
        <v>31</v>
      </c>
      <c r="F97" t="str">
        <f>VLOOKUP(E97,Crossref!$A$1:$B$14,2,FALSE)</f>
        <v>Acute Myocardial Infarction, Nonfatal</v>
      </c>
      <c r="G97">
        <v>4163180.6159864301</v>
      </c>
      <c r="H97">
        <v>4.1799835114417497E-2</v>
      </c>
      <c r="I97">
        <v>4.1799835114417497E-2</v>
      </c>
      <c r="J97">
        <v>1120.8064099363401</v>
      </c>
      <c r="K97">
        <v>3.7294429032388998E-3</v>
      </c>
    </row>
    <row r="98" spans="1:11" x14ac:dyDescent="0.25">
      <c r="A98" t="s">
        <v>77</v>
      </c>
      <c r="B98" t="str">
        <f t="shared" si="6"/>
        <v>Zanobetti_45TO54PM25PMsrc_05</v>
      </c>
      <c r="C98" t="str">
        <f t="shared" si="7"/>
        <v>PM25PM</v>
      </c>
      <c r="D98" t="str">
        <f t="shared" si="10"/>
        <v>src_05</v>
      </c>
      <c r="E98" t="s">
        <v>32</v>
      </c>
      <c r="F98" t="str">
        <f>VLOOKUP(E98,Crossref!$A$1:$B$14,2,FALSE)</f>
        <v>Acute Myocardial Infarction, Nonfatal</v>
      </c>
      <c r="G98">
        <v>1978991.38023931</v>
      </c>
      <c r="H98">
        <v>9.8425186164137896E-2</v>
      </c>
      <c r="I98">
        <v>9.8425186164137896E-2</v>
      </c>
      <c r="J98">
        <v>2870.8332782479401</v>
      </c>
      <c r="K98">
        <v>3.4284535751308502E-3</v>
      </c>
    </row>
    <row r="99" spans="1:11" x14ac:dyDescent="0.25">
      <c r="A99" t="s">
        <v>77</v>
      </c>
      <c r="B99" t="str">
        <f t="shared" si="6"/>
        <v>Zanobetti_55TO64PM25PMsrc_05</v>
      </c>
      <c r="C99" t="str">
        <f t="shared" si="7"/>
        <v>PM25PM</v>
      </c>
      <c r="D99" t="str">
        <f t="shared" si="10"/>
        <v>src_05</v>
      </c>
      <c r="E99" t="s">
        <v>33</v>
      </c>
      <c r="F99" t="str">
        <f>VLOOKUP(E99,Crossref!$A$1:$B$14,2,FALSE)</f>
        <v>Acute Myocardial Infarction, Nonfatal</v>
      </c>
      <c r="G99">
        <v>1638811.26059589</v>
      </c>
      <c r="H99">
        <v>0.155237873714034</v>
      </c>
      <c r="I99">
        <v>0.155237873714034</v>
      </c>
      <c r="J99">
        <v>4823.9716729070196</v>
      </c>
      <c r="K99">
        <v>3.2180511047753498E-3</v>
      </c>
    </row>
    <row r="100" spans="1:11" x14ac:dyDescent="0.25">
      <c r="A100" t="s">
        <v>77</v>
      </c>
      <c r="B100" t="str">
        <f t="shared" si="6"/>
        <v>Zanobetti_65TO99PM25PMsrc_05</v>
      </c>
      <c r="C100" t="str">
        <f t="shared" si="7"/>
        <v>PM25PM</v>
      </c>
      <c r="D100" t="str">
        <f t="shared" si="10"/>
        <v>src_05</v>
      </c>
      <c r="E100" t="s">
        <v>34</v>
      </c>
      <c r="F100" t="str">
        <f>VLOOKUP(E100,Crossref!$A$1:$B$14,2,FALSE)</f>
        <v>Acute Myocardial Infarction, Nonfatal</v>
      </c>
      <c r="G100">
        <v>3100740.6344250501</v>
      </c>
      <c r="H100">
        <v>0.68479177410555903</v>
      </c>
      <c r="I100">
        <v>0.68479177410555903</v>
      </c>
      <c r="J100">
        <v>20347.305822523798</v>
      </c>
      <c r="K100">
        <v>3.3655157104264702E-3</v>
      </c>
    </row>
    <row r="101" spans="1:11" x14ac:dyDescent="0.25">
      <c r="A101" t="s">
        <v>77</v>
      </c>
      <c r="B101" t="str">
        <f t="shared" si="6"/>
        <v>Zanobetti_HAPM25PMsrc_05</v>
      </c>
      <c r="C101" t="str">
        <f t="shared" si="7"/>
        <v>PM25PM</v>
      </c>
      <c r="D101" t="str">
        <f t="shared" si="10"/>
        <v>src_05</v>
      </c>
      <c r="E101" t="s">
        <v>29</v>
      </c>
      <c r="F101" t="str">
        <f>VLOOKUP(E101,Crossref!$A$1:$B$14,2,FALSE)</f>
        <v>Hospital Admissions, All Respiratory</v>
      </c>
      <c r="G101">
        <v>3100740.6344250501</v>
      </c>
      <c r="H101">
        <v>2.4598880746841898</v>
      </c>
      <c r="I101">
        <v>2.4598880746841898</v>
      </c>
      <c r="J101">
        <v>90362.520197665697</v>
      </c>
      <c r="K101">
        <v>2.7222437679950101E-3</v>
      </c>
    </row>
    <row r="102" spans="1:11" x14ac:dyDescent="0.25">
      <c r="A102" t="s">
        <v>78</v>
      </c>
      <c r="B102" t="str">
        <f t="shared" si="6"/>
        <v>KatsouyanniO3Nsrc_01</v>
      </c>
      <c r="C102" t="str">
        <f t="shared" si="7"/>
        <v>O3N</v>
      </c>
      <c r="D102" t="str">
        <f>RIGHT(A102,FIND("_MDA8_",A102)+2)</f>
        <v>src_01</v>
      </c>
      <c r="E102" t="s">
        <v>35</v>
      </c>
      <c r="F102" t="str">
        <f>VLOOKUP(E102,Crossref!$A$1:$B$14,2,FALSE)</f>
        <v>Hospital Admissions, All Respiratory</v>
      </c>
      <c r="G102">
        <v>3100740.6344250501</v>
      </c>
      <c r="H102">
        <v>0.48840045418689099</v>
      </c>
      <c r="I102">
        <v>0.48840045418689099</v>
      </c>
      <c r="J102">
        <v>90362.520197665697</v>
      </c>
      <c r="K102">
        <v>5.4049007610514597E-4</v>
      </c>
    </row>
    <row r="103" spans="1:11" x14ac:dyDescent="0.25">
      <c r="A103" t="s">
        <v>78</v>
      </c>
      <c r="B103" t="str">
        <f t="shared" si="6"/>
        <v>SmithO3Nsrc_01</v>
      </c>
      <c r="C103" t="str">
        <f t="shared" si="7"/>
        <v>O3N</v>
      </c>
      <c r="D103" t="str">
        <f t="shared" ref="D103:D141" si="11">RIGHT(A103,FIND("_MDA8_",A103)+2)</f>
        <v>src_01</v>
      </c>
      <c r="E103" t="s">
        <v>36</v>
      </c>
      <c r="F103" t="str">
        <f>VLOOKUP(E103,Crossref!$A$1:$B$14,2,FALSE)</f>
        <v>Mortality, Non-Accidental</v>
      </c>
      <c r="G103">
        <v>15520841.237101899</v>
      </c>
      <c r="H103">
        <v>0.30210161619428599</v>
      </c>
      <c r="I103">
        <v>0.30210161619428599</v>
      </c>
      <c r="J103">
        <v>122895.724024788</v>
      </c>
      <c r="K103">
        <v>2.4581946897790299E-4</v>
      </c>
    </row>
    <row r="104" spans="1:11" x14ac:dyDescent="0.25">
      <c r="A104" t="s">
        <v>78</v>
      </c>
      <c r="B104" t="str">
        <f t="shared" si="6"/>
        <v>Mar_and_Koenig_18TO99O3Nsrc_01</v>
      </c>
      <c r="C104" t="str">
        <f t="shared" si="7"/>
        <v>O3N</v>
      </c>
      <c r="D104" t="str">
        <f t="shared" si="11"/>
        <v>src_01</v>
      </c>
      <c r="E104" t="s">
        <v>38</v>
      </c>
      <c r="F104" t="str">
        <f>VLOOKUP(E104,Crossref!$A$1:$B$14,2,FALSE)</f>
        <v>Emergency Room Visits, Asthma</v>
      </c>
      <c r="G104">
        <v>12107114.111362901</v>
      </c>
      <c r="H104">
        <v>3.9036534819145898</v>
      </c>
      <c r="I104">
        <v>3.9036534819145898</v>
      </c>
      <c r="J104">
        <v>55248.158270880696</v>
      </c>
      <c r="K104">
        <v>7.0656716967379199E-3</v>
      </c>
    </row>
    <row r="105" spans="1:11" x14ac:dyDescent="0.25">
      <c r="A105" t="s">
        <v>78</v>
      </c>
      <c r="B105" t="str">
        <f t="shared" si="6"/>
        <v>Mar_and_Koenig_0TO17O3Nsrc_01</v>
      </c>
      <c r="C105" t="str">
        <f t="shared" si="7"/>
        <v>O3N</v>
      </c>
      <c r="D105" t="str">
        <f t="shared" si="11"/>
        <v>src_01</v>
      </c>
      <c r="E105" t="s">
        <v>37</v>
      </c>
      <c r="F105" t="str">
        <f>VLOOKUP(E105,Crossref!$A$1:$B$14,2,FALSE)</f>
        <v>Emergency Room Visits, Asthma</v>
      </c>
      <c r="G105">
        <v>3413727.1601690198</v>
      </c>
      <c r="H105">
        <v>2.42055304641169</v>
      </c>
      <c r="I105">
        <v>2.42055304641169</v>
      </c>
      <c r="J105">
        <v>24022.795647406401</v>
      </c>
      <c r="K105">
        <v>1.0076067256864E-2</v>
      </c>
    </row>
    <row r="106" spans="1:11" x14ac:dyDescent="0.25">
      <c r="A106" t="s">
        <v>79</v>
      </c>
      <c r="B106" t="str">
        <f t="shared" si="6"/>
        <v>KatsouyanniO3Vsrc_01</v>
      </c>
      <c r="C106" t="str">
        <f t="shared" si="7"/>
        <v>O3V</v>
      </c>
      <c r="D106" t="str">
        <f t="shared" si="11"/>
        <v>src_01</v>
      </c>
      <c r="E106" t="s">
        <v>35</v>
      </c>
      <c r="F106" t="str">
        <f>VLOOKUP(E106,Crossref!$A$1:$B$14,2,FALSE)</f>
        <v>Hospital Admissions, All Respiratory</v>
      </c>
      <c r="G106">
        <v>3100740.6344250501</v>
      </c>
      <c r="H106">
        <v>7.4929418908238801E-2</v>
      </c>
      <c r="I106">
        <v>7.4929418908238801E-2</v>
      </c>
      <c r="J106">
        <v>90362.520197665697</v>
      </c>
      <c r="K106" s="26">
        <v>8.2920904313350899E-5</v>
      </c>
    </row>
    <row r="107" spans="1:11" x14ac:dyDescent="0.25">
      <c r="A107" t="s">
        <v>79</v>
      </c>
      <c r="B107" t="str">
        <f t="shared" si="6"/>
        <v>SmithO3Vsrc_01</v>
      </c>
      <c r="C107" t="str">
        <f t="shared" si="7"/>
        <v>O3V</v>
      </c>
      <c r="D107" t="str">
        <f t="shared" si="11"/>
        <v>src_01</v>
      </c>
      <c r="E107" t="s">
        <v>36</v>
      </c>
      <c r="F107" t="str">
        <f>VLOOKUP(E107,Crossref!$A$1:$B$14,2,FALSE)</f>
        <v>Mortality, Non-Accidental</v>
      </c>
      <c r="G107">
        <v>15520841.237101899</v>
      </c>
      <c r="H107">
        <v>4.7154424068052203E-2</v>
      </c>
      <c r="I107">
        <v>4.7154424068052203E-2</v>
      </c>
      <c r="J107">
        <v>122895.724024788</v>
      </c>
      <c r="K107" s="26">
        <v>3.8369458695357703E-5</v>
      </c>
    </row>
    <row r="108" spans="1:11" x14ac:dyDescent="0.25">
      <c r="A108" t="s">
        <v>79</v>
      </c>
      <c r="B108" t="str">
        <f t="shared" si="6"/>
        <v>Mar_and_Koenig_18TO99O3Vsrc_01</v>
      </c>
      <c r="C108" t="str">
        <f t="shared" si="7"/>
        <v>O3V</v>
      </c>
      <c r="D108" t="str">
        <f t="shared" si="11"/>
        <v>src_01</v>
      </c>
      <c r="E108" t="s">
        <v>38</v>
      </c>
      <c r="F108" t="str">
        <f>VLOOKUP(E108,Crossref!$A$1:$B$14,2,FALSE)</f>
        <v>Emergency Room Visits, Asthma</v>
      </c>
      <c r="G108">
        <v>12107114.111362901</v>
      </c>
      <c r="H108">
        <v>0.65748064044164201</v>
      </c>
      <c r="I108">
        <v>0.65748064044164201</v>
      </c>
      <c r="J108">
        <v>55248.158270880696</v>
      </c>
      <c r="K108">
        <v>1.19004987861862E-3</v>
      </c>
    </row>
    <row r="109" spans="1:11" x14ac:dyDescent="0.25">
      <c r="A109" t="s">
        <v>79</v>
      </c>
      <c r="B109" t="str">
        <f t="shared" si="6"/>
        <v>Mar_and_Koenig_0TO17O3Vsrc_01</v>
      </c>
      <c r="C109" t="str">
        <f t="shared" si="7"/>
        <v>O3V</v>
      </c>
      <c r="D109" t="str">
        <f t="shared" si="11"/>
        <v>src_01</v>
      </c>
      <c r="E109" t="s">
        <v>37</v>
      </c>
      <c r="F109" t="str">
        <f>VLOOKUP(E109,Crossref!$A$1:$B$14,2,FALSE)</f>
        <v>Emergency Room Visits, Asthma</v>
      </c>
      <c r="G109">
        <v>3413727.1601690198</v>
      </c>
      <c r="H109">
        <v>0.40453486721545401</v>
      </c>
      <c r="I109">
        <v>0.40453486721545401</v>
      </c>
      <c r="J109">
        <v>24022.795647406401</v>
      </c>
      <c r="K109">
        <v>1.68396248776785E-3</v>
      </c>
    </row>
    <row r="110" spans="1:11" x14ac:dyDescent="0.25">
      <c r="A110" t="s">
        <v>80</v>
      </c>
      <c r="B110" t="str">
        <f t="shared" si="6"/>
        <v>KatsouyanniO3Nsrc_02</v>
      </c>
      <c r="C110" t="str">
        <f t="shared" si="7"/>
        <v>O3N</v>
      </c>
      <c r="D110" t="str">
        <f t="shared" si="11"/>
        <v>src_02</v>
      </c>
      <c r="E110" t="s">
        <v>35</v>
      </c>
      <c r="F110" t="str">
        <f>VLOOKUP(E110,Crossref!$A$1:$B$14,2,FALSE)</f>
        <v>Hospital Admissions, All Respiratory</v>
      </c>
      <c r="G110">
        <v>3100740.6344250501</v>
      </c>
      <c r="H110">
        <v>0.55247930806996703</v>
      </c>
      <c r="I110">
        <v>0.55247930806996703</v>
      </c>
      <c r="J110">
        <v>90362.520197665697</v>
      </c>
      <c r="K110">
        <v>6.1140316456583096E-4</v>
      </c>
    </row>
    <row r="111" spans="1:11" x14ac:dyDescent="0.25">
      <c r="A111" t="s">
        <v>80</v>
      </c>
      <c r="B111" t="str">
        <f t="shared" si="6"/>
        <v>SmithO3Nsrc_02</v>
      </c>
      <c r="C111" t="str">
        <f t="shared" si="7"/>
        <v>O3N</v>
      </c>
      <c r="D111" t="str">
        <f t="shared" si="11"/>
        <v>src_02</v>
      </c>
      <c r="E111" t="s">
        <v>36</v>
      </c>
      <c r="F111" t="str">
        <f>VLOOKUP(E111,Crossref!$A$1:$B$14,2,FALSE)</f>
        <v>Mortality, Non-Accidental</v>
      </c>
      <c r="G111">
        <v>15520841.237101899</v>
      </c>
      <c r="H111">
        <v>0.34916127299877298</v>
      </c>
      <c r="I111">
        <v>0.34916127299877298</v>
      </c>
      <c r="J111">
        <v>122895.724024788</v>
      </c>
      <c r="K111">
        <v>2.8411181574417097E-4</v>
      </c>
    </row>
    <row r="112" spans="1:11" x14ac:dyDescent="0.25">
      <c r="A112" t="s">
        <v>80</v>
      </c>
      <c r="B112" t="str">
        <f t="shared" si="6"/>
        <v>Mar_and_Koenig_18TO99O3Nsrc_02</v>
      </c>
      <c r="C112" t="str">
        <f t="shared" si="7"/>
        <v>O3N</v>
      </c>
      <c r="D112" t="str">
        <f t="shared" si="11"/>
        <v>src_02</v>
      </c>
      <c r="E112" t="s">
        <v>38</v>
      </c>
      <c r="F112" t="str">
        <f>VLOOKUP(E112,Crossref!$A$1:$B$14,2,FALSE)</f>
        <v>Emergency Room Visits, Asthma</v>
      </c>
      <c r="G112">
        <v>12107114.111362901</v>
      </c>
      <c r="H112">
        <v>3.6402340314134398</v>
      </c>
      <c r="I112">
        <v>3.6402340314134398</v>
      </c>
      <c r="J112">
        <v>55248.158270880696</v>
      </c>
      <c r="K112">
        <v>6.5888785171180596E-3</v>
      </c>
    </row>
    <row r="113" spans="1:11" x14ac:dyDescent="0.25">
      <c r="A113" t="s">
        <v>80</v>
      </c>
      <c r="B113" t="str">
        <f t="shared" si="6"/>
        <v>Mar_and_Koenig_0TO17O3Nsrc_02</v>
      </c>
      <c r="C113" t="str">
        <f t="shared" si="7"/>
        <v>O3N</v>
      </c>
      <c r="D113" t="str">
        <f t="shared" si="11"/>
        <v>src_02</v>
      </c>
      <c r="E113" t="s">
        <v>37</v>
      </c>
      <c r="F113" t="str">
        <f>VLOOKUP(E113,Crossref!$A$1:$B$14,2,FALSE)</f>
        <v>Emergency Room Visits, Asthma</v>
      </c>
      <c r="G113">
        <v>3413727.1601690198</v>
      </c>
      <c r="H113">
        <v>2.1163069623617701</v>
      </c>
      <c r="I113">
        <v>2.1163069623617701</v>
      </c>
      <c r="J113">
        <v>24022.795647406401</v>
      </c>
      <c r="K113">
        <v>8.8095781749292293E-3</v>
      </c>
    </row>
    <row r="114" spans="1:11" x14ac:dyDescent="0.25">
      <c r="A114" t="s">
        <v>81</v>
      </c>
      <c r="B114" t="str">
        <f t="shared" si="6"/>
        <v>KatsouyanniO3Vsrc_02</v>
      </c>
      <c r="C114" t="str">
        <f t="shared" si="7"/>
        <v>O3V</v>
      </c>
      <c r="D114" t="str">
        <f t="shared" si="11"/>
        <v>src_02</v>
      </c>
      <c r="E114" t="s">
        <v>35</v>
      </c>
      <c r="F114" t="str">
        <f>VLOOKUP(E114,Crossref!$A$1:$B$14,2,FALSE)</f>
        <v>Hospital Admissions, All Respiratory</v>
      </c>
      <c r="G114">
        <v>3100740.6344250501</v>
      </c>
      <c r="H114">
        <v>4.2935645737479503E-2</v>
      </c>
      <c r="I114">
        <v>4.2935645737479503E-2</v>
      </c>
      <c r="J114">
        <v>90362.520197665697</v>
      </c>
      <c r="K114" s="26">
        <v>4.7514882988609401E-5</v>
      </c>
    </row>
    <row r="115" spans="1:11" x14ac:dyDescent="0.25">
      <c r="A115" t="s">
        <v>81</v>
      </c>
      <c r="B115" t="str">
        <f t="shared" si="6"/>
        <v>SmithO3Vsrc_02</v>
      </c>
      <c r="C115" t="str">
        <f t="shared" si="7"/>
        <v>O3V</v>
      </c>
      <c r="D115" t="str">
        <f t="shared" si="11"/>
        <v>src_02</v>
      </c>
      <c r="E115" t="s">
        <v>36</v>
      </c>
      <c r="F115" t="str">
        <f>VLOOKUP(E115,Crossref!$A$1:$B$14,2,FALSE)</f>
        <v>Mortality, Non-Accidental</v>
      </c>
      <c r="G115">
        <v>15520841.237101899</v>
      </c>
      <c r="H115">
        <v>2.68042907304459E-2</v>
      </c>
      <c r="I115">
        <v>2.68042907304459E-2</v>
      </c>
      <c r="J115">
        <v>122895.724024788</v>
      </c>
      <c r="K115" s="26">
        <v>2.1810596701508801E-5</v>
      </c>
    </row>
    <row r="116" spans="1:11" x14ac:dyDescent="0.25">
      <c r="A116" t="s">
        <v>81</v>
      </c>
      <c r="B116" t="str">
        <f t="shared" si="6"/>
        <v>Mar_and_Koenig_18TO99O3Vsrc_02</v>
      </c>
      <c r="C116" t="str">
        <f t="shared" si="7"/>
        <v>O3V</v>
      </c>
      <c r="D116" t="str">
        <f t="shared" si="11"/>
        <v>src_02</v>
      </c>
      <c r="E116" t="s">
        <v>38</v>
      </c>
      <c r="F116" t="str">
        <f>VLOOKUP(E116,Crossref!$A$1:$B$14,2,FALSE)</f>
        <v>Emergency Room Visits, Asthma</v>
      </c>
      <c r="G116">
        <v>12107114.111362901</v>
      </c>
      <c r="H116">
        <v>0.30864102400763199</v>
      </c>
      <c r="I116">
        <v>0.30864102400763199</v>
      </c>
      <c r="J116">
        <v>55248.158270880696</v>
      </c>
      <c r="K116">
        <v>5.5864490992508804E-4</v>
      </c>
    </row>
    <row r="117" spans="1:11" x14ac:dyDescent="0.25">
      <c r="A117" t="s">
        <v>81</v>
      </c>
      <c r="B117" t="str">
        <f t="shared" si="6"/>
        <v>Mar_and_Koenig_0TO17O3Vsrc_02</v>
      </c>
      <c r="C117" t="str">
        <f t="shared" si="7"/>
        <v>O3V</v>
      </c>
      <c r="D117" t="str">
        <f t="shared" si="11"/>
        <v>src_02</v>
      </c>
      <c r="E117" t="s">
        <v>37</v>
      </c>
      <c r="F117" t="str">
        <f>VLOOKUP(E117,Crossref!$A$1:$B$14,2,FALSE)</f>
        <v>Emergency Room Visits, Asthma</v>
      </c>
      <c r="G117">
        <v>3413727.1601690198</v>
      </c>
      <c r="H117">
        <v>0.18553349318689399</v>
      </c>
      <c r="I117">
        <v>0.18553349318689399</v>
      </c>
      <c r="J117">
        <v>24022.795647406401</v>
      </c>
      <c r="K117">
        <v>7.7232265515660202E-4</v>
      </c>
    </row>
    <row r="118" spans="1:11" x14ac:dyDescent="0.25">
      <c r="A118" t="s">
        <v>82</v>
      </c>
      <c r="B118" t="str">
        <f t="shared" si="6"/>
        <v>KatsouyanniO3Nsrc_03</v>
      </c>
      <c r="C118" t="str">
        <f t="shared" si="7"/>
        <v>O3N</v>
      </c>
      <c r="D118" t="str">
        <f t="shared" si="11"/>
        <v>src_03</v>
      </c>
      <c r="E118" t="s">
        <v>35</v>
      </c>
      <c r="F118" t="str">
        <f>VLOOKUP(E118,Crossref!$A$1:$B$14,2,FALSE)</f>
        <v>Hospital Admissions, All Respiratory</v>
      </c>
      <c r="G118">
        <v>3100740.6344250501</v>
      </c>
      <c r="H118">
        <v>0.37905463617195001</v>
      </c>
      <c r="I118">
        <v>0.37905463617195001</v>
      </c>
      <c r="J118">
        <v>90362.520197665697</v>
      </c>
      <c r="K118">
        <v>4.1948214297562401E-4</v>
      </c>
    </row>
    <row r="119" spans="1:11" x14ac:dyDescent="0.25">
      <c r="A119" t="s">
        <v>82</v>
      </c>
      <c r="B119" t="str">
        <f t="shared" si="6"/>
        <v>SmithO3Nsrc_03</v>
      </c>
      <c r="C119" t="str">
        <f t="shared" si="7"/>
        <v>O3N</v>
      </c>
      <c r="D119" t="str">
        <f t="shared" si="11"/>
        <v>src_03</v>
      </c>
      <c r="E119" t="s">
        <v>36</v>
      </c>
      <c r="F119" t="str">
        <f>VLOOKUP(E119,Crossref!$A$1:$B$14,2,FALSE)</f>
        <v>Mortality, Non-Accidental</v>
      </c>
      <c r="G119">
        <v>15520841.237101899</v>
      </c>
      <c r="H119">
        <v>0.23303600458652299</v>
      </c>
      <c r="I119">
        <v>0.23303600458652299</v>
      </c>
      <c r="J119">
        <v>122895.724024788</v>
      </c>
      <c r="K119">
        <v>1.8962092166812801E-4</v>
      </c>
    </row>
    <row r="120" spans="1:11" x14ac:dyDescent="0.25">
      <c r="A120" t="s">
        <v>82</v>
      </c>
      <c r="B120" t="str">
        <f t="shared" si="6"/>
        <v>Mar_and_Koenig_18TO99O3Nsrc_03</v>
      </c>
      <c r="C120" t="str">
        <f t="shared" si="7"/>
        <v>O3N</v>
      </c>
      <c r="D120" t="str">
        <f t="shared" si="11"/>
        <v>src_03</v>
      </c>
      <c r="E120" t="s">
        <v>38</v>
      </c>
      <c r="F120" t="str">
        <f>VLOOKUP(E120,Crossref!$A$1:$B$14,2,FALSE)</f>
        <v>Emergency Room Visits, Asthma</v>
      </c>
      <c r="G120">
        <v>12107114.111362901</v>
      </c>
      <c r="H120">
        <v>3.0364485690696301</v>
      </c>
      <c r="I120">
        <v>3.0364485690696301</v>
      </c>
      <c r="J120">
        <v>55248.158270880696</v>
      </c>
      <c r="K120">
        <v>5.4960177209563699E-3</v>
      </c>
    </row>
    <row r="121" spans="1:11" x14ac:dyDescent="0.25">
      <c r="A121" t="s">
        <v>82</v>
      </c>
      <c r="B121" t="str">
        <f t="shared" si="6"/>
        <v>Mar_and_Koenig_0TO17O3Nsrc_03</v>
      </c>
      <c r="C121" t="str">
        <f t="shared" si="7"/>
        <v>O3N</v>
      </c>
      <c r="D121" t="str">
        <f t="shared" si="11"/>
        <v>src_03</v>
      </c>
      <c r="E121" t="s">
        <v>37</v>
      </c>
      <c r="F121" t="str">
        <f>VLOOKUP(E121,Crossref!$A$1:$B$14,2,FALSE)</f>
        <v>Emergency Room Visits, Asthma</v>
      </c>
      <c r="G121">
        <v>3413727.1601690198</v>
      </c>
      <c r="H121">
        <v>1.9370834662655501</v>
      </c>
      <c r="I121">
        <v>1.9370834662655501</v>
      </c>
      <c r="J121">
        <v>24022.795647406401</v>
      </c>
      <c r="K121">
        <v>8.0635222257101607E-3</v>
      </c>
    </row>
    <row r="122" spans="1:11" x14ac:dyDescent="0.25">
      <c r="A122" t="s">
        <v>83</v>
      </c>
      <c r="B122" t="str">
        <f t="shared" si="6"/>
        <v>KatsouyanniO3Vsrc_03</v>
      </c>
      <c r="C122" t="str">
        <f t="shared" si="7"/>
        <v>O3V</v>
      </c>
      <c r="D122" t="str">
        <f t="shared" si="11"/>
        <v>src_03</v>
      </c>
      <c r="E122" t="s">
        <v>35</v>
      </c>
      <c r="F122" t="str">
        <f>VLOOKUP(E122,Crossref!$A$1:$B$14,2,FALSE)</f>
        <v>Hospital Admissions, All Respiratory</v>
      </c>
      <c r="G122">
        <v>3100740.6344250501</v>
      </c>
      <c r="H122">
        <v>3.6620006221677701E-2</v>
      </c>
      <c r="I122">
        <v>3.6620006221677701E-2</v>
      </c>
      <c r="J122">
        <v>90362.520197665697</v>
      </c>
      <c r="K122" s="26">
        <v>4.0525658360980101E-5</v>
      </c>
    </row>
    <row r="123" spans="1:11" x14ac:dyDescent="0.25">
      <c r="A123" t="s">
        <v>83</v>
      </c>
      <c r="B123" t="str">
        <f t="shared" si="6"/>
        <v>SmithO3Vsrc_03</v>
      </c>
      <c r="C123" t="str">
        <f t="shared" si="7"/>
        <v>O3V</v>
      </c>
      <c r="D123" t="str">
        <f t="shared" si="11"/>
        <v>src_03</v>
      </c>
      <c r="E123" t="s">
        <v>36</v>
      </c>
      <c r="F123" t="str">
        <f>VLOOKUP(E123,Crossref!$A$1:$B$14,2,FALSE)</f>
        <v>Mortality, Non-Accidental</v>
      </c>
      <c r="G123">
        <v>15520841.237101899</v>
      </c>
      <c r="H123">
        <v>2.2807639611450801E-2</v>
      </c>
      <c r="I123">
        <v>2.2807639611450801E-2</v>
      </c>
      <c r="J123">
        <v>122895.724024788</v>
      </c>
      <c r="K123" s="26">
        <v>1.8558529836929401E-5</v>
      </c>
    </row>
    <row r="124" spans="1:11" x14ac:dyDescent="0.25">
      <c r="A124" t="s">
        <v>83</v>
      </c>
      <c r="B124" t="str">
        <f t="shared" si="6"/>
        <v>Mar_and_Koenig_18TO99O3Vsrc_03</v>
      </c>
      <c r="C124" t="str">
        <f t="shared" si="7"/>
        <v>O3V</v>
      </c>
      <c r="D124" t="str">
        <f t="shared" si="11"/>
        <v>src_03</v>
      </c>
      <c r="E124" t="s">
        <v>38</v>
      </c>
      <c r="F124" t="str">
        <f>VLOOKUP(E124,Crossref!$A$1:$B$14,2,FALSE)</f>
        <v>Emergency Room Visits, Asthma</v>
      </c>
      <c r="G124">
        <v>12107114.111362901</v>
      </c>
      <c r="H124">
        <v>0.31035838481656097</v>
      </c>
      <c r="I124">
        <v>0.31035838481656097</v>
      </c>
      <c r="J124">
        <v>55248.158270880696</v>
      </c>
      <c r="K124">
        <v>5.6175335889909698E-4</v>
      </c>
    </row>
    <row r="125" spans="1:11" x14ac:dyDescent="0.25">
      <c r="A125" t="s">
        <v>83</v>
      </c>
      <c r="B125" t="str">
        <f t="shared" si="6"/>
        <v>Mar_and_Koenig_0TO17O3Vsrc_03</v>
      </c>
      <c r="C125" t="str">
        <f t="shared" si="7"/>
        <v>O3V</v>
      </c>
      <c r="D125" t="str">
        <f t="shared" si="11"/>
        <v>src_03</v>
      </c>
      <c r="E125" t="s">
        <v>37</v>
      </c>
      <c r="F125" t="str">
        <f>VLOOKUP(E125,Crossref!$A$1:$B$14,2,FALSE)</f>
        <v>Emergency Room Visits, Asthma</v>
      </c>
      <c r="G125">
        <v>3413727.1601690198</v>
      </c>
      <c r="H125">
        <v>0.197273607215669</v>
      </c>
      <c r="I125">
        <v>0.197273607215669</v>
      </c>
      <c r="J125">
        <v>24022.795647406401</v>
      </c>
      <c r="K125">
        <v>8.2119337861897505E-4</v>
      </c>
    </row>
    <row r="126" spans="1:11" x14ac:dyDescent="0.25">
      <c r="A126" t="s">
        <v>84</v>
      </c>
      <c r="B126" t="str">
        <f t="shared" si="6"/>
        <v>KatsouyanniO3Nsrc_04</v>
      </c>
      <c r="C126" t="str">
        <f t="shared" si="7"/>
        <v>O3N</v>
      </c>
      <c r="D126" t="str">
        <f t="shared" si="11"/>
        <v>src_04</v>
      </c>
      <c r="E126" t="s">
        <v>35</v>
      </c>
      <c r="F126" t="str">
        <f>VLOOKUP(E126,Crossref!$A$1:$B$14,2,FALSE)</f>
        <v>Hospital Admissions, All Respiratory</v>
      </c>
      <c r="G126">
        <v>3100740.6344250501</v>
      </c>
      <c r="H126">
        <v>0.471406380597295</v>
      </c>
      <c r="I126">
        <v>0.471406380597295</v>
      </c>
      <c r="J126">
        <v>90362.520197665697</v>
      </c>
      <c r="K126">
        <v>5.2168352494607901E-4</v>
      </c>
    </row>
    <row r="127" spans="1:11" x14ac:dyDescent="0.25">
      <c r="A127" t="s">
        <v>84</v>
      </c>
      <c r="B127" t="str">
        <f t="shared" si="6"/>
        <v>SmithO3Nsrc_04</v>
      </c>
      <c r="C127" t="str">
        <f t="shared" si="7"/>
        <v>O3N</v>
      </c>
      <c r="D127" t="str">
        <f t="shared" si="11"/>
        <v>src_04</v>
      </c>
      <c r="E127" t="s">
        <v>36</v>
      </c>
      <c r="F127" t="str">
        <f>VLOOKUP(E127,Crossref!$A$1:$B$14,2,FALSE)</f>
        <v>Mortality, Non-Accidental</v>
      </c>
      <c r="G127">
        <v>15520841.237101899</v>
      </c>
      <c r="H127">
        <v>0.28590380479332</v>
      </c>
      <c r="I127">
        <v>0.28590380479332</v>
      </c>
      <c r="J127">
        <v>122895.724024788</v>
      </c>
      <c r="K127">
        <v>2.3263934287546999E-4</v>
      </c>
    </row>
    <row r="128" spans="1:11" x14ac:dyDescent="0.25">
      <c r="A128" t="s">
        <v>84</v>
      </c>
      <c r="B128" t="str">
        <f t="shared" si="6"/>
        <v>Mar_and_Koenig_18TO99O3Nsrc_04</v>
      </c>
      <c r="C128" t="str">
        <f t="shared" si="7"/>
        <v>O3N</v>
      </c>
      <c r="D128" t="str">
        <f t="shared" si="11"/>
        <v>src_04</v>
      </c>
      <c r="E128" t="s">
        <v>38</v>
      </c>
      <c r="F128" t="str">
        <f>VLOOKUP(E128,Crossref!$A$1:$B$14,2,FALSE)</f>
        <v>Emergency Room Visits, Asthma</v>
      </c>
      <c r="G128">
        <v>12107114.111362901</v>
      </c>
      <c r="H128">
        <v>4.0433060087970798</v>
      </c>
      <c r="I128">
        <v>4.0433060087970798</v>
      </c>
      <c r="J128">
        <v>55248.158270880696</v>
      </c>
      <c r="K128">
        <v>7.3184448773347703E-3</v>
      </c>
    </row>
    <row r="129" spans="1:11" x14ac:dyDescent="0.25">
      <c r="A129" t="s">
        <v>84</v>
      </c>
      <c r="B129" t="str">
        <f t="shared" si="6"/>
        <v>Mar_and_Koenig_0TO17O3Nsrc_04</v>
      </c>
      <c r="C129" t="str">
        <f t="shared" si="7"/>
        <v>O3N</v>
      </c>
      <c r="D129" t="str">
        <f t="shared" si="11"/>
        <v>src_04</v>
      </c>
      <c r="E129" t="s">
        <v>37</v>
      </c>
      <c r="F129" t="str">
        <f>VLOOKUP(E129,Crossref!$A$1:$B$14,2,FALSE)</f>
        <v>Emergency Room Visits, Asthma</v>
      </c>
      <c r="G129">
        <v>3413727.1601690198</v>
      </c>
      <c r="H129">
        <v>2.4472920982466801</v>
      </c>
      <c r="I129">
        <v>2.4472920982466801</v>
      </c>
      <c r="J129">
        <v>24022.795647406401</v>
      </c>
      <c r="K129">
        <v>1.0187374251384799E-2</v>
      </c>
    </row>
    <row r="130" spans="1:11" x14ac:dyDescent="0.25">
      <c r="A130" t="s">
        <v>85</v>
      </c>
      <c r="B130" t="str">
        <f t="shared" si="6"/>
        <v>KatsouyanniO3Vsrc_04</v>
      </c>
      <c r="C130" t="str">
        <f t="shared" si="7"/>
        <v>O3V</v>
      </c>
      <c r="D130" t="str">
        <f t="shared" si="11"/>
        <v>src_04</v>
      </c>
      <c r="E130" t="s">
        <v>35</v>
      </c>
      <c r="F130" t="str">
        <f>VLOOKUP(E130,Crossref!$A$1:$B$14,2,FALSE)</f>
        <v>Hospital Admissions, All Respiratory</v>
      </c>
      <c r="G130">
        <v>3100740.6344250501</v>
      </c>
      <c r="H130">
        <v>3.6041928399126802E-2</v>
      </c>
      <c r="I130">
        <v>3.6041928399126802E-2</v>
      </c>
      <c r="J130">
        <v>90362.520197665697</v>
      </c>
      <c r="K130" s="26">
        <v>3.9885926510555501E-5</v>
      </c>
    </row>
    <row r="131" spans="1:11" x14ac:dyDescent="0.25">
      <c r="A131" t="s">
        <v>85</v>
      </c>
      <c r="B131" t="str">
        <f t="shared" ref="B131:B141" si="12">E131&amp;C131&amp;D131</f>
        <v>SmithO3Vsrc_04</v>
      </c>
      <c r="C131" t="str">
        <f t="shared" ref="C131:C141" si="13">LEFT(A131,(FIND("_",A131,1)-1))</f>
        <v>O3V</v>
      </c>
      <c r="D131" t="str">
        <f t="shared" si="11"/>
        <v>src_04</v>
      </c>
      <c r="E131" t="s">
        <v>36</v>
      </c>
      <c r="F131" t="str">
        <f>VLOOKUP(E131,Crossref!$A$1:$B$14,2,FALSE)</f>
        <v>Mortality, Non-Accidental</v>
      </c>
      <c r="G131">
        <v>15520841.237101899</v>
      </c>
      <c r="H131">
        <v>2.1273350993098499E-2</v>
      </c>
      <c r="I131">
        <v>2.1273350993098499E-2</v>
      </c>
      <c r="J131">
        <v>122895.724024788</v>
      </c>
      <c r="K131" s="26">
        <v>1.7310082317272101E-5</v>
      </c>
    </row>
    <row r="132" spans="1:11" x14ac:dyDescent="0.25">
      <c r="A132" t="s">
        <v>85</v>
      </c>
      <c r="B132" t="str">
        <f t="shared" si="12"/>
        <v>Mar_and_Koenig_18TO99O3Vsrc_04</v>
      </c>
      <c r="C132" t="str">
        <f t="shared" si="13"/>
        <v>O3V</v>
      </c>
      <c r="D132" t="str">
        <f t="shared" si="11"/>
        <v>src_04</v>
      </c>
      <c r="E132" t="s">
        <v>38</v>
      </c>
      <c r="F132" t="str">
        <f>VLOOKUP(E132,Crossref!$A$1:$B$14,2,FALSE)</f>
        <v>Emergency Room Visits, Asthma</v>
      </c>
      <c r="G132">
        <v>12107114.111362901</v>
      </c>
      <c r="H132">
        <v>0.31358811180711699</v>
      </c>
      <c r="I132">
        <v>0.31358811180711699</v>
      </c>
      <c r="J132">
        <v>55248.158270880696</v>
      </c>
      <c r="K132">
        <v>5.6759921347893604E-4</v>
      </c>
    </row>
    <row r="133" spans="1:11" x14ac:dyDescent="0.25">
      <c r="A133" t="s">
        <v>85</v>
      </c>
      <c r="B133" t="str">
        <f t="shared" si="12"/>
        <v>Mar_and_Koenig_0TO17O3Vsrc_04</v>
      </c>
      <c r="C133" t="str">
        <f t="shared" si="13"/>
        <v>O3V</v>
      </c>
      <c r="D133" t="str">
        <f t="shared" si="11"/>
        <v>src_04</v>
      </c>
      <c r="E133" t="s">
        <v>37</v>
      </c>
      <c r="F133" t="str">
        <f>VLOOKUP(E133,Crossref!$A$1:$B$14,2,FALSE)</f>
        <v>Emergency Room Visits, Asthma</v>
      </c>
      <c r="G133">
        <v>3413727.1601690198</v>
      </c>
      <c r="H133">
        <v>0.18563256873518599</v>
      </c>
      <c r="I133">
        <v>0.18563256873518599</v>
      </c>
      <c r="J133">
        <v>24022.795647406401</v>
      </c>
      <c r="K133">
        <v>7.7273507821404405E-4</v>
      </c>
    </row>
    <row r="134" spans="1:11" x14ac:dyDescent="0.25">
      <c r="A134" t="s">
        <v>86</v>
      </c>
      <c r="B134" t="str">
        <f t="shared" si="12"/>
        <v>KatsouyanniO3Nsrc_05</v>
      </c>
      <c r="C134" t="str">
        <f t="shared" si="13"/>
        <v>O3N</v>
      </c>
      <c r="D134" t="str">
        <f t="shared" si="11"/>
        <v>src_05</v>
      </c>
      <c r="E134" t="s">
        <v>35</v>
      </c>
      <c r="F134" t="str">
        <f>VLOOKUP(E134,Crossref!$A$1:$B$14,2,FALSE)</f>
        <v>Hospital Admissions, All Respiratory</v>
      </c>
      <c r="G134">
        <v>3100740.6344250501</v>
      </c>
      <c r="H134">
        <v>0.68907608492276196</v>
      </c>
      <c r="I134">
        <v>0.68907608492276196</v>
      </c>
      <c r="J134">
        <v>90362.520197665697</v>
      </c>
      <c r="K134">
        <v>7.6256846689913603E-4</v>
      </c>
    </row>
    <row r="135" spans="1:11" x14ac:dyDescent="0.25">
      <c r="A135" t="s">
        <v>86</v>
      </c>
      <c r="B135" t="str">
        <f t="shared" si="12"/>
        <v>SmithO3Nsrc_05</v>
      </c>
      <c r="C135" t="str">
        <f t="shared" si="13"/>
        <v>O3N</v>
      </c>
      <c r="D135" t="str">
        <f t="shared" si="11"/>
        <v>src_05</v>
      </c>
      <c r="E135" t="s">
        <v>36</v>
      </c>
      <c r="F135" t="str">
        <f>VLOOKUP(E135,Crossref!$A$1:$B$14,2,FALSE)</f>
        <v>Mortality, Non-Accidental</v>
      </c>
      <c r="G135">
        <v>15520841.237101899</v>
      </c>
      <c r="H135">
        <v>0.44169180562599197</v>
      </c>
      <c r="I135">
        <v>0.44169180562599197</v>
      </c>
      <c r="J135">
        <v>122895.724024788</v>
      </c>
      <c r="K135">
        <v>3.5940372143208199E-4</v>
      </c>
    </row>
    <row r="136" spans="1:11" x14ac:dyDescent="0.25">
      <c r="A136" t="s">
        <v>86</v>
      </c>
      <c r="B136" t="str">
        <f t="shared" si="12"/>
        <v>Mar_and_Koenig_18TO99O3Nsrc_05</v>
      </c>
      <c r="C136" t="str">
        <f t="shared" si="13"/>
        <v>O3N</v>
      </c>
      <c r="D136" t="str">
        <f t="shared" si="11"/>
        <v>src_05</v>
      </c>
      <c r="E136" t="s">
        <v>38</v>
      </c>
      <c r="F136" t="str">
        <f>VLOOKUP(E136,Crossref!$A$1:$B$14,2,FALSE)</f>
        <v>Emergency Room Visits, Asthma</v>
      </c>
      <c r="G136">
        <v>12107114.111362901</v>
      </c>
      <c r="H136">
        <v>4.3020902534192498</v>
      </c>
      <c r="I136">
        <v>4.3020902534192498</v>
      </c>
      <c r="J136">
        <v>55248.158270880696</v>
      </c>
      <c r="K136">
        <v>7.7868482643822798E-3</v>
      </c>
    </row>
    <row r="137" spans="1:11" x14ac:dyDescent="0.25">
      <c r="A137" t="s">
        <v>86</v>
      </c>
      <c r="B137" t="str">
        <f t="shared" si="12"/>
        <v>Mar_and_Koenig_0TO17O3Nsrc_05</v>
      </c>
      <c r="C137" t="str">
        <f t="shared" si="13"/>
        <v>O3N</v>
      </c>
      <c r="D137" t="str">
        <f t="shared" si="11"/>
        <v>src_05</v>
      </c>
      <c r="E137" t="s">
        <v>37</v>
      </c>
      <c r="F137" t="str">
        <f>VLOOKUP(E137,Crossref!$A$1:$B$14,2,FALSE)</f>
        <v>Emergency Room Visits, Asthma</v>
      </c>
      <c r="G137">
        <v>3413727.1601690198</v>
      </c>
      <c r="H137">
        <v>2.5453936248543099</v>
      </c>
      <c r="I137">
        <v>2.5453936248543099</v>
      </c>
      <c r="J137">
        <v>24022.795647406401</v>
      </c>
      <c r="K137">
        <v>1.05957427362502E-2</v>
      </c>
    </row>
    <row r="138" spans="1:11" x14ac:dyDescent="0.25">
      <c r="A138" t="s">
        <v>87</v>
      </c>
      <c r="B138" t="str">
        <f t="shared" si="12"/>
        <v>KatsouyanniO3Vsrc_05</v>
      </c>
      <c r="C138" t="str">
        <f t="shared" si="13"/>
        <v>O3V</v>
      </c>
      <c r="D138" t="str">
        <f t="shared" si="11"/>
        <v>src_05</v>
      </c>
      <c r="E138" t="s">
        <v>35</v>
      </c>
      <c r="F138" t="str">
        <f>VLOOKUP(E138,Crossref!$A$1:$B$14,2,FALSE)</f>
        <v>Hospital Admissions, All Respiratory</v>
      </c>
      <c r="G138">
        <v>3100740.6344250501</v>
      </c>
      <c r="H138">
        <v>4.2517741653152502E-2</v>
      </c>
      <c r="I138">
        <v>4.2517741653152502E-2</v>
      </c>
      <c r="J138">
        <v>90362.520197665697</v>
      </c>
      <c r="K138" s="26">
        <v>4.7052407967535699E-5</v>
      </c>
    </row>
    <row r="139" spans="1:11" x14ac:dyDescent="0.25">
      <c r="A139" t="s">
        <v>87</v>
      </c>
      <c r="B139" t="str">
        <f t="shared" si="12"/>
        <v>SmithO3Vsrc_05</v>
      </c>
      <c r="C139" t="str">
        <f t="shared" si="13"/>
        <v>O3V</v>
      </c>
      <c r="D139" t="str">
        <f t="shared" si="11"/>
        <v>src_05</v>
      </c>
      <c r="E139" t="s">
        <v>36</v>
      </c>
      <c r="F139" t="str">
        <f>VLOOKUP(E139,Crossref!$A$1:$B$14,2,FALSE)</f>
        <v>Mortality, Non-Accidental</v>
      </c>
      <c r="G139">
        <v>15520841.237101899</v>
      </c>
      <c r="H139">
        <v>2.6120330102943401E-2</v>
      </c>
      <c r="I139">
        <v>2.6120330102943401E-2</v>
      </c>
      <c r="J139">
        <v>122895.724024788</v>
      </c>
      <c r="K139" s="26">
        <v>2.1254059333809499E-5</v>
      </c>
    </row>
    <row r="140" spans="1:11" x14ac:dyDescent="0.25">
      <c r="A140" t="s">
        <v>87</v>
      </c>
      <c r="B140" t="str">
        <f t="shared" si="12"/>
        <v>Mar_and_Koenig_18TO99O3Vsrc_05</v>
      </c>
      <c r="C140" t="str">
        <f t="shared" si="13"/>
        <v>O3V</v>
      </c>
      <c r="D140" t="str">
        <f t="shared" si="11"/>
        <v>src_05</v>
      </c>
      <c r="E140" t="s">
        <v>38</v>
      </c>
      <c r="F140" t="str">
        <f>VLOOKUP(E140,Crossref!$A$1:$B$14,2,FALSE)</f>
        <v>Emergency Room Visits, Asthma</v>
      </c>
      <c r="G140">
        <v>12107114.111362901</v>
      </c>
      <c r="H140">
        <v>0.30077617606742602</v>
      </c>
      <c r="I140">
        <v>0.30077617606742602</v>
      </c>
      <c r="J140">
        <v>55248.158270880696</v>
      </c>
      <c r="K140">
        <v>5.4440941649624996E-4</v>
      </c>
    </row>
    <row r="141" spans="1:11" x14ac:dyDescent="0.25">
      <c r="A141" t="s">
        <v>87</v>
      </c>
      <c r="B141" t="str">
        <f t="shared" si="12"/>
        <v>Mar_and_Koenig_0TO17O3Vsrc_05</v>
      </c>
      <c r="C141" t="str">
        <f t="shared" si="13"/>
        <v>O3V</v>
      </c>
      <c r="D141" t="str">
        <f t="shared" si="11"/>
        <v>src_05</v>
      </c>
      <c r="E141" t="s">
        <v>37</v>
      </c>
      <c r="F141" t="str">
        <f>VLOOKUP(E141,Crossref!$A$1:$B$14,2,FALSE)</f>
        <v>Emergency Room Visits, Asthma</v>
      </c>
      <c r="G141">
        <v>3413727.1601690198</v>
      </c>
      <c r="H141">
        <v>0.18414794229887399</v>
      </c>
      <c r="I141">
        <v>0.18414794229887399</v>
      </c>
      <c r="J141">
        <v>24022.795647406401</v>
      </c>
      <c r="K141">
        <v>7.6655500467846295E-4</v>
      </c>
    </row>
  </sheetData>
  <sheetProtection algorithmName="SHA-512" hashValue="QCo83b8rY0pGNoTUtSN7HxEba9on+S7RKqDotRx+FI2uvmRqJssz0irmWJoNPRLF2+JBanTDZppuF9eUS5h5nA==" saltValue="2hmCd0ZtfD9Y4wJw5H9gAQ==" spinCount="100000" sheet="1" objects="1" scenarios="1"/>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1ED89-BEF2-4C24-B976-099C71D8F8A3}">
  <dimension ref="A1:B21"/>
  <sheetViews>
    <sheetView workbookViewId="0">
      <selection activeCell="C34" sqref="C34"/>
    </sheetView>
  </sheetViews>
  <sheetFormatPr defaultRowHeight="15" x14ac:dyDescent="0.25"/>
  <cols>
    <col min="1" max="1" width="22.42578125" bestFit="1" customWidth="1"/>
    <col min="2" max="2" width="32.28515625" bestFit="1" customWidth="1"/>
  </cols>
  <sheetData>
    <row r="1" spans="1:2" ht="15.75" thickBot="1" x14ac:dyDescent="0.3">
      <c r="A1" s="31" t="s">
        <v>25</v>
      </c>
      <c r="B1" s="28" t="s">
        <v>5</v>
      </c>
    </row>
    <row r="2" spans="1:2" ht="15.75" thickBot="1" x14ac:dyDescent="0.3">
      <c r="A2" s="31" t="s">
        <v>26</v>
      </c>
      <c r="B2" s="28" t="s">
        <v>7</v>
      </c>
    </row>
    <row r="3" spans="1:2" ht="15.75" thickBot="1" x14ac:dyDescent="0.3">
      <c r="A3" s="31" t="s">
        <v>27</v>
      </c>
      <c r="B3" s="28" t="s">
        <v>9</v>
      </c>
    </row>
    <row r="4" spans="1:2" ht="45.75" thickBot="1" x14ac:dyDescent="0.3">
      <c r="A4" s="31" t="s">
        <v>28</v>
      </c>
      <c r="B4" s="29" t="s">
        <v>11</v>
      </c>
    </row>
    <row r="5" spans="1:2" ht="15.75" thickBot="1" x14ac:dyDescent="0.3">
      <c r="A5" s="31" t="s">
        <v>29</v>
      </c>
      <c r="B5" s="30" t="s">
        <v>13</v>
      </c>
    </row>
    <row r="6" spans="1:2" ht="15.75" thickBot="1" x14ac:dyDescent="0.3">
      <c r="A6" s="31" t="s">
        <v>30</v>
      </c>
      <c r="B6" s="30" t="s">
        <v>14</v>
      </c>
    </row>
    <row r="7" spans="1:2" ht="15.75" thickBot="1" x14ac:dyDescent="0.3">
      <c r="A7" s="31" t="s">
        <v>31</v>
      </c>
      <c r="B7" s="30" t="s">
        <v>14</v>
      </c>
    </row>
    <row r="8" spans="1:2" ht="15.75" thickBot="1" x14ac:dyDescent="0.3">
      <c r="A8" s="31" t="s">
        <v>32</v>
      </c>
      <c r="B8" s="30" t="s">
        <v>14</v>
      </c>
    </row>
    <row r="9" spans="1:2" ht="15.75" thickBot="1" x14ac:dyDescent="0.3">
      <c r="A9" s="31" t="s">
        <v>33</v>
      </c>
      <c r="B9" s="30" t="s">
        <v>14</v>
      </c>
    </row>
    <row r="10" spans="1:2" ht="15.75" thickBot="1" x14ac:dyDescent="0.3">
      <c r="A10" s="32" t="s">
        <v>34</v>
      </c>
      <c r="B10" s="30" t="s">
        <v>14</v>
      </c>
    </row>
    <row r="11" spans="1:2" ht="15.75" thickBot="1" x14ac:dyDescent="0.3">
      <c r="A11" s="9" t="s">
        <v>35</v>
      </c>
      <c r="B11" s="28" t="s">
        <v>13</v>
      </c>
    </row>
    <row r="12" spans="1:2" ht="15.75" thickBot="1" x14ac:dyDescent="0.3">
      <c r="A12" s="9" t="s">
        <v>36</v>
      </c>
      <c r="B12" s="28" t="s">
        <v>20</v>
      </c>
    </row>
    <row r="13" spans="1:2" ht="15.75" thickBot="1" x14ac:dyDescent="0.3">
      <c r="A13" s="9" t="s">
        <v>37</v>
      </c>
      <c r="B13" s="28" t="s">
        <v>5</v>
      </c>
    </row>
    <row r="14" spans="1:2" ht="15.75" thickBot="1" x14ac:dyDescent="0.3">
      <c r="A14" s="9" t="s">
        <v>38</v>
      </c>
      <c r="B14" s="28" t="s">
        <v>5</v>
      </c>
    </row>
    <row r="16" spans="1:2" x14ac:dyDescent="0.25">
      <c r="A16" s="15" t="s">
        <v>44</v>
      </c>
      <c r="B16" s="15" t="s">
        <v>90</v>
      </c>
    </row>
    <row r="17" spans="1:2" x14ac:dyDescent="0.25">
      <c r="A17" s="16" t="s">
        <v>56</v>
      </c>
      <c r="B17" s="16" t="s">
        <v>91</v>
      </c>
    </row>
    <row r="18" spans="1:2" x14ac:dyDescent="0.25">
      <c r="A18" s="16" t="s">
        <v>57</v>
      </c>
      <c r="B18" s="16" t="s">
        <v>92</v>
      </c>
    </row>
    <row r="19" spans="1:2" x14ac:dyDescent="0.25">
      <c r="A19" s="16" t="s">
        <v>58</v>
      </c>
      <c r="B19" s="16" t="s">
        <v>93</v>
      </c>
    </row>
    <row r="20" spans="1:2" x14ac:dyDescent="0.25">
      <c r="A20" s="16" t="s">
        <v>59</v>
      </c>
      <c r="B20" s="16" t="s">
        <v>94</v>
      </c>
    </row>
    <row r="21" spans="1:2" x14ac:dyDescent="0.25">
      <c r="A21" s="16" t="s">
        <v>60</v>
      </c>
      <c r="B21" s="16" t="s">
        <v>95</v>
      </c>
    </row>
  </sheetData>
  <sheetProtection algorithmName="SHA-512" hashValue="SrFlVlr3HV8vsF7CJuU1SPykdGOMknOZl0Jx4sLGRZ7VxENf4rMi3X3DMvHGqBU1Mo+oEomm97xp2ReAjQSeHw==" saltValue="YURMoXYRVNyxQp/PTkNp9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CT Document" ma:contentTypeID="0x01010003207965D936FC419890337BDD8E025F0100A68A073CC0D26840B6B8294E4A32C1DA" ma:contentTypeVersion="4" ma:contentTypeDescription="" ma:contentTypeScope="" ma:versionID="1fab8060a8b80f3ae79d2f4f57ba5155">
  <xsd:schema xmlns:xsd="http://www.w3.org/2001/XMLSchema" xmlns:xs="http://www.w3.org/2001/XMLSchema" xmlns:p="http://schemas.microsoft.com/office/2006/metadata/properties" xmlns:ns2="daa912b4-bd40-4aee-b24a-18038b7ec462" xmlns:ns3="76bdb9c2-3652-4bd5-b330-1eb3d8127efd" xmlns:ns4="81db27be-7907-4eda-b228-c94cb1826d27" targetNamespace="http://schemas.microsoft.com/office/2006/metadata/properties" ma:root="true" ma:fieldsID="c03cccf0fb4e9c4fbc955c38933e248f" ns2:_="" ns3:_="" ns4:_="">
    <xsd:import namespace="daa912b4-bd40-4aee-b24a-18038b7ec462"/>
    <xsd:import namespace="76bdb9c2-3652-4bd5-b330-1eb3d8127efd"/>
    <xsd:import namespace="81db27be-7907-4eda-b228-c94cb1826d27"/>
    <xsd:element name="properties">
      <xsd:complexType>
        <xsd:sequence>
          <xsd:element name="documentManagement">
            <xsd:complexType>
              <xsd:all>
                <xsd:element ref="ns2:scGroupBy" minOccurs="0"/>
                <xsd:element ref="ns3:scRollupDescription" minOccurs="0"/>
                <xsd:element ref="ns4:lcDisplay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a912b4-bd40-4aee-b24a-18038b7ec462" elementFormDefault="qualified">
    <xsd:import namespace="http://schemas.microsoft.com/office/2006/documentManagement/types"/>
    <xsd:import namespace="http://schemas.microsoft.com/office/infopath/2007/PartnerControls"/>
    <xsd:element name="scGroupBy" ma:index="2" nillable="true" ma:displayName="Group By" ma:internalName="scGroupB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6bdb9c2-3652-4bd5-b330-1eb3d8127efd" elementFormDefault="qualified">
    <xsd:import namespace="http://schemas.microsoft.com/office/2006/documentManagement/types"/>
    <xsd:import namespace="http://schemas.microsoft.com/office/infopath/2007/PartnerControls"/>
    <xsd:element name="scRollupDescription" ma:index="3" nillable="true" ma:displayName="Rollup Description" ma:internalName="scRollup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db27be-7907-4eda-b228-c94cb1826d27" elementFormDefault="qualified">
    <xsd:import namespace="http://schemas.microsoft.com/office/2006/documentManagement/types"/>
    <xsd:import namespace="http://schemas.microsoft.com/office/infopath/2007/PartnerControls"/>
    <xsd:element name="lcDisplayOn" ma:index="12" nillable="true" ma:displayName="Display On" ma:list="{dd979491-ac5d-499f-b08f-3bc972ec6f2c}" ma:internalName="lcDisplayOn" ma:showField="Titl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DisplayOn xmlns="81db27be-7907-4eda-b228-c94cb1826d27"/>
    <scRollupDescription xmlns="76bdb9c2-3652-4bd5-b330-1eb3d8127efd" xsi:nil="true"/>
    <scGroupBy xmlns="daa912b4-bd40-4aee-b24a-18038b7ec462" xsi:nil="true"/>
  </documentManagement>
</p:properties>
</file>

<file path=customXml/itemProps1.xml><?xml version="1.0" encoding="utf-8"?>
<ds:datastoreItem xmlns:ds="http://schemas.openxmlformats.org/officeDocument/2006/customXml" ds:itemID="{0BCAFA8D-8EC2-465C-8FB9-9BD20D470387}"/>
</file>

<file path=customXml/itemProps2.xml><?xml version="1.0" encoding="utf-8"?>
<ds:datastoreItem xmlns:ds="http://schemas.openxmlformats.org/officeDocument/2006/customXml" ds:itemID="{6EB38F85-3D4C-41E2-AA60-9C060B2B5E6C}"/>
</file>

<file path=customXml/itemProps3.xml><?xml version="1.0" encoding="utf-8"?>
<ds:datastoreItem xmlns:ds="http://schemas.openxmlformats.org/officeDocument/2006/customXml" ds:itemID="{FC109F97-1714-43CE-B6EE-3C8A8FB3608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Health Incidences</vt:lpstr>
      <vt:lpstr>Linear Model</vt:lpstr>
      <vt:lpstr>Low2x</vt:lpstr>
      <vt:lpstr>High8x</vt:lpstr>
      <vt:lpstr>Crossref</vt:lpstr>
      <vt:lpstr>'Health Incidences'!Print_Area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Friant Strategic Area Projects Health Effects Tool January 2020</dc:title>
  <dc:creator>Marco Antonio Rodriguez</dc:creator>
  <cp:lastModifiedBy>Windows User</cp:lastModifiedBy>
  <cp:lastPrinted>2020-02-03T16:12:49Z</cp:lastPrinted>
  <dcterms:created xsi:type="dcterms:W3CDTF">2019-11-26T17:20:02Z</dcterms:created>
  <dcterms:modified xsi:type="dcterms:W3CDTF">2020-02-03T16:13:18Z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0x01010003207965D936FC419890337BDD8E025F0100A68A073CC0D26840B6B8294E4A32C1DA</vt:lpwstr>
  </property>
  <property fmtid="{D5CDD505-2E9C-101B-9397-08002B2CF9AE}" pid="3" name="scEntity">
    <vt:lpwstr>11;#CEQA and Land Use Planning|89aa2607-849f-4105-920f-3c3cacdcb1b4</vt:lpwstr>
  </property>
  <property fmtid="{D5CDD505-2E9C-101B-9397-08002B2CF9AE}" pid="4" name="TaxCatchAll">
    <vt:lpwstr>11;#CEQA and Land Use Planning|89aa2607-849f-4105-920f-3c3cacdcb1b4</vt:lpwstr>
  </property>
  <property fmtid="{D5CDD505-2E9C-101B-9397-08002B2CF9AE}" pid="5" name="c700ff25e99e4baaab6915db9322d896">
    <vt:lpwstr>CEQA and Land Use Planning|89aa2607-849f-4105-920f-3c3cacdcb1b4</vt:lpwstr>
  </property>
</Properties>
</file>